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Datos Personales" sheetId="1" r:id="rId1"/>
    <sheet name="Estadisticas" sheetId="2" r:id="rId2"/>
    <sheet name="PlaAgo97 Resuelta" sheetId="3" state="hidden" r:id="rId3"/>
  </sheets>
  <definedNames/>
  <calcPr fullCalcOnLoad="1"/>
</workbook>
</file>

<file path=xl/sharedStrings.xml><?xml version="1.0" encoding="utf-8"?>
<sst xmlns="http://schemas.openxmlformats.org/spreadsheetml/2006/main" count="666" uniqueCount="251">
  <si>
    <t>JH Import's</t>
  </si>
  <si>
    <t>DATOS PERSONALES DE LOS TRABAJADORES</t>
  </si>
  <si>
    <t>APELLIDOS Y NOMBRES</t>
  </si>
  <si>
    <t>SEXO</t>
  </si>
  <si>
    <t>OCUPACION</t>
  </si>
  <si>
    <t>CONDICION</t>
  </si>
  <si>
    <t>CORNEJO MIGUEL ANGEL</t>
  </si>
  <si>
    <t>M</t>
  </si>
  <si>
    <t>S</t>
  </si>
  <si>
    <t>7008261AHRCP000</t>
  </si>
  <si>
    <t>ADMINISTRADOR</t>
  </si>
  <si>
    <t>E</t>
  </si>
  <si>
    <t>A</t>
  </si>
  <si>
    <t>SALVADOR DIAZ, JENNY</t>
  </si>
  <si>
    <t>F</t>
  </si>
  <si>
    <t>7008851ADHCP000</t>
  </si>
  <si>
    <t>SECRETARIA</t>
  </si>
  <si>
    <t>JAMMSA KRIS</t>
  </si>
  <si>
    <t>C</t>
  </si>
  <si>
    <t>7004561ABCCP000</t>
  </si>
  <si>
    <t>ANALISTA</t>
  </si>
  <si>
    <t>ACEVEDO CARHUAS, DAVID</t>
  </si>
  <si>
    <t>OBRERO</t>
  </si>
  <si>
    <t>MARTINEZ JOSE</t>
  </si>
  <si>
    <t>7008451AHRCP000</t>
  </si>
  <si>
    <t>PROGRAMADOR</t>
  </si>
  <si>
    <t>BUSTAMANTE JUAN</t>
  </si>
  <si>
    <t>7008651ADFGP000</t>
  </si>
  <si>
    <t>CONTADOR</t>
  </si>
  <si>
    <t>CARPIO CONDE, LESLY</t>
  </si>
  <si>
    <t>CABALLERO CARLOS</t>
  </si>
  <si>
    <t>7009991ABFGP000</t>
  </si>
  <si>
    <t>BILL GATES</t>
  </si>
  <si>
    <t>7006571APACP000</t>
  </si>
  <si>
    <t>GERENTE</t>
  </si>
  <si>
    <t>DAVALOS VEGA, ARTURO</t>
  </si>
  <si>
    <t>7008251AOICP000</t>
  </si>
  <si>
    <t>ALMACEN</t>
  </si>
  <si>
    <t>CISNEROS CARREÑO, CARLINHO</t>
  </si>
  <si>
    <t>7008244AIRCP000</t>
  </si>
  <si>
    <t>OPERADOR</t>
  </si>
  <si>
    <t>LENGUA BALBI, ARMANDO</t>
  </si>
  <si>
    <t>ABOGADO</t>
  </si>
  <si>
    <t>MORRIS EDWARDS</t>
  </si>
  <si>
    <t>7009731AZWP000</t>
  </si>
  <si>
    <t>RIOS RAMOS, CARLOS</t>
  </si>
  <si>
    <t>7008255BHRCP000</t>
  </si>
  <si>
    <t>TECNICO E.</t>
  </si>
  <si>
    <t>SANTOS FALEN, ELIZABETH</t>
  </si>
  <si>
    <t>7004551AHRCP000</t>
  </si>
  <si>
    <t>MONTES QUISPE, CRISTINA</t>
  </si>
  <si>
    <t>WAGNER PACCIONE, JANET</t>
  </si>
  <si>
    <t>7008361EHRCP000</t>
  </si>
  <si>
    <t>MARKETING</t>
  </si>
  <si>
    <t>RIOS RAMOS, JULIO</t>
  </si>
  <si>
    <t>RUIZ LIMA, JAVIER</t>
  </si>
  <si>
    <t>QUINTANA RODRIGUEZ, PABLO</t>
  </si>
  <si>
    <t>ESPINOZA SAAVEDRA, WILLY</t>
  </si>
  <si>
    <t>GOMEZ YAÑEZ, CARMEN</t>
  </si>
  <si>
    <t>7008261ACFCP000</t>
  </si>
  <si>
    <t>MACHADO JORGE</t>
  </si>
  <si>
    <t>7008861BBRCP000</t>
  </si>
  <si>
    <t>MIRANDA PEREZ, BENJAMIN</t>
  </si>
  <si>
    <t>GARCIA LAZO, ROSSANA</t>
  </si>
  <si>
    <t>7008221ZWRCP000</t>
  </si>
  <si>
    <t>EMPLEADO</t>
  </si>
  <si>
    <t>TAVARA SOTO, DIANA</t>
  </si>
  <si>
    <t>7008264ADFGP000</t>
  </si>
  <si>
    <t>QUISPE PEREZ, DANIEL</t>
  </si>
  <si>
    <t>MARCOS VALVERDE, FRANK</t>
  </si>
  <si>
    <t>SANTANDER CRUZ, MILAGROS</t>
  </si>
  <si>
    <t>7008261AMKCP000</t>
  </si>
  <si>
    <t>IZAGUIRRE CRUZ, LADY</t>
  </si>
  <si>
    <t>7008261QPACP000</t>
  </si>
  <si>
    <t>AGUIRRE ALZAMORA, BRIAN</t>
  </si>
  <si>
    <t>QUIROZ LEON, PATRICIA</t>
  </si>
  <si>
    <t>7009261ABRCP000</t>
  </si>
  <si>
    <t>CARDENAS VILCA, CARLOS</t>
  </si>
  <si>
    <t>7008288AIRCP000</t>
  </si>
  <si>
    <t>SALINAS PINTO, ANDRES</t>
  </si>
  <si>
    <t>SERVICIOS</t>
  </si>
  <si>
    <t>CRUZ CAMINO, JANETH</t>
  </si>
  <si>
    <t>7008241AAXCP000</t>
  </si>
  <si>
    <t>MEZA DEL POLAR, MAGALY</t>
  </si>
  <si>
    <t>7008261ATRCP000</t>
  </si>
  <si>
    <t>SALAS LLANOS, ABEL</t>
  </si>
  <si>
    <t>PEREZ BUENDIA, KELLY</t>
  </si>
  <si>
    <t>7008231XHRCP000</t>
  </si>
  <si>
    <t>RAMOS GRADOS, ANGEL</t>
  </si>
  <si>
    <t>DAVILA RAMIREZ, ETHEL</t>
  </si>
  <si>
    <t>7008261ALKCP000</t>
  </si>
  <si>
    <t>CASTRO JESSICA</t>
  </si>
  <si>
    <t>7008251BGTCP000</t>
  </si>
  <si>
    <t>PACHECO MENCILLA, ORLANDO</t>
  </si>
  <si>
    <t>ZAPATA ORTIZ, MERCEDES</t>
  </si>
  <si>
    <t>7008244AZACP000</t>
  </si>
  <si>
    <t>ESPINO DAVALOS, MARCELA</t>
  </si>
  <si>
    <t>ROMERO CARDENAS, WENDY</t>
  </si>
  <si>
    <t>7008444AIICP000</t>
  </si>
  <si>
    <t>RODRIGUEZ VARGAS, ALVARO</t>
  </si>
  <si>
    <t>ROCCA DURAN, LUIS</t>
  </si>
  <si>
    <t>7001561ZHRCP000</t>
  </si>
  <si>
    <t>ZEVALLOS VARGAS, CECILIA</t>
  </si>
  <si>
    <t>7008271AOLCP000</t>
  </si>
  <si>
    <t>ALCIDES ORTIZ, JUAN</t>
  </si>
  <si>
    <t>7008241HHRCP000</t>
  </si>
  <si>
    <t>BENITES PAREDES, ANGELICA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</si>
  <si>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</si>
  <si>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</si>
  <si>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</si>
  <si>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</si>
  <si>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</si>
  <si>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</si>
  <si>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</si>
  <si>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</si>
  <si>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</si>
  <si>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</si>
  <si>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</si>
  <si>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r>
      <t xml:space="preserve">Numeración internamente puesta por </t>
    </r>
    <r>
      <rPr>
        <b/>
        <i/>
        <sz val="10"/>
        <rFont val="Arial"/>
        <family val="0"/>
      </rPr>
      <t>Excel</t>
    </r>
    <r>
      <rPr>
        <sz val="10"/>
        <rFont val="Arial"/>
        <family val="0"/>
      </rPr>
      <t xml:space="preserve">, cuando se utiliza  la función  </t>
    </r>
    <r>
      <rPr>
        <b/>
        <i/>
        <sz val="10"/>
        <rFont val="Arial"/>
        <family val="0"/>
      </rPr>
      <t xml:space="preserve">= BUSCARV </t>
    </r>
    <r>
      <rPr>
        <sz val="10"/>
        <rFont val="Arial"/>
        <family val="0"/>
      </rPr>
      <t>no se visualiza.</t>
    </r>
  </si>
  <si>
    <t>CUENTA</t>
  </si>
  <si>
    <t>SEG.INVALID</t>
  </si>
  <si>
    <t>COMISION</t>
  </si>
  <si>
    <t>INDIVIDUAL</t>
  </si>
  <si>
    <t>IPSS</t>
  </si>
  <si>
    <t>GTOS.SEPELIO</t>
  </si>
  <si>
    <t>FIJA</t>
  </si>
  <si>
    <t>VARIABLE</t>
  </si>
  <si>
    <t>INTEGRA</t>
  </si>
  <si>
    <t>HORIZONTE</t>
  </si>
  <si>
    <t>NUEVA VIDA</t>
  </si>
  <si>
    <t>PROFUTURO</t>
  </si>
  <si>
    <t>P L A N I L L A     D E     P A G O S</t>
  </si>
  <si>
    <t>SUELDO ANUAL :</t>
  </si>
  <si>
    <t>Mes de Agosto 97</t>
  </si>
  <si>
    <t>SUELDO MENSUAL :</t>
  </si>
  <si>
    <t>A P O R T A C I O N E S</t>
  </si>
  <si>
    <t>A P O R T A C I O N E S       D E L     E M P L E A D O</t>
  </si>
  <si>
    <t>ASIGNAC.</t>
  </si>
  <si>
    <t>DEL EMPLEADOR</t>
  </si>
  <si>
    <t>TOTAL</t>
  </si>
  <si>
    <t>SUELDO</t>
  </si>
  <si>
    <t>AFILIADO</t>
  </si>
  <si>
    <t>CODIGO</t>
  </si>
  <si>
    <t>BONIFIC.</t>
  </si>
  <si>
    <t>FAMILIAR</t>
  </si>
  <si>
    <t>INCREMENTO</t>
  </si>
  <si>
    <t>INCENTIVO</t>
  </si>
  <si>
    <t xml:space="preserve">SNP </t>
  </si>
  <si>
    <t>FONAVI</t>
  </si>
  <si>
    <t>TOT APORT.</t>
  </si>
  <si>
    <t>SNP</t>
  </si>
  <si>
    <t>SOLIDARI-</t>
  </si>
  <si>
    <t>5TA. CATEG.</t>
  </si>
  <si>
    <t>DESC.</t>
  </si>
  <si>
    <t>No.CARNET</t>
  </si>
  <si>
    <t>AFP</t>
  </si>
  <si>
    <t>BASICO</t>
  </si>
  <si>
    <t>INGRESOS</t>
  </si>
  <si>
    <t>EMPLEADOR</t>
  </si>
  <si>
    <t>DAD IPSS</t>
  </si>
  <si>
    <t>PAGAR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</si>
  <si>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</si>
  <si>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</si>
  <si>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</si>
  <si>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</si>
  <si>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</si>
  <si>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</si>
  <si>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</si>
  <si>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</si>
  <si>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</si>
  <si>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</si>
  <si>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</si>
  <si>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</si>
  <si>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</si>
  <si>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</si>
  <si>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</si>
  <si>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r>
      <t xml:space="preserve">La Matriz de Búsqueda sería </t>
    </r>
    <r>
      <rPr>
        <b/>
        <sz val="10"/>
        <rFont val="Arial"/>
        <family val="0"/>
      </rPr>
      <t>$A$10..$Z$59</t>
    </r>
    <r>
      <rPr>
        <sz val="10"/>
        <rFont val="Arial"/>
        <family val="0"/>
      </rPr>
      <t xml:space="preserve"> ==&gt; La Matriz de Búsqueda casi siempre es absoluta y no se especifican en ella Nombres de Campos.</t>
    </r>
  </si>
  <si>
    <t>2.</t>
  </si>
  <si>
    <t>3.</t>
  </si>
  <si>
    <t>4.</t>
  </si>
  <si>
    <t>5.</t>
  </si>
  <si>
    <t>6.</t>
  </si>
  <si>
    <t>7.</t>
  </si>
  <si>
    <t>CATEGORIA</t>
  </si>
  <si>
    <t>B</t>
  </si>
  <si>
    <t>D</t>
  </si>
  <si>
    <t>No.
CARNET</t>
  </si>
  <si>
    <t>FECHA
INGRESO</t>
  </si>
  <si>
    <t>ESTADO
CIVIL</t>
  </si>
  <si>
    <t>No.
HIJOS</t>
  </si>
  <si>
    <t>CARNET
SSP</t>
  </si>
  <si>
    <t>SUELDO
BASICO</t>
  </si>
  <si>
    <t>CODIGO
SEGURO</t>
  </si>
  <si>
    <t>CAMARGO DEL AGUILA, ANGELICA</t>
  </si>
  <si>
    <t>SANCHEZ MORENO, SCKARLETH</t>
  </si>
  <si>
    <t>PICHILINGUE GARCIA, KEVIN VON BRANDO</t>
  </si>
  <si>
    <t>CAMASCA PICHILINGUE, IAN STEVEN</t>
  </si>
  <si>
    <t>CAMASCA PICHILINGUE, SHARELLI</t>
  </si>
  <si>
    <t>MENDEZ PICHILINGUE, SHIRLEY SUZANN</t>
  </si>
  <si>
    <t>MENDEZ PICHILINGUE , DARLYNG ASHLEY</t>
  </si>
  <si>
    <t>PICHILINGUE AGUILERA, JOHN FITZERALGHT</t>
  </si>
  <si>
    <t>PICHINGUE AGUILERA, LADY JAZMIN</t>
  </si>
  <si>
    <t>PICHILINGUE ?, ARLENKA</t>
  </si>
  <si>
    <t>ESTADISTICAS</t>
  </si>
  <si>
    <t>1.</t>
  </si>
  <si>
    <t>Calcular el Total de Trabajadores</t>
  </si>
  <si>
    <t>ESTABLE</t>
  </si>
  <si>
    <t>CONTRATADO</t>
  </si>
  <si>
    <t>Calcular el Promedio de Sueldo Básico de los Trabajadores</t>
  </si>
  <si>
    <t>Calcular el Total General de Sueldo Básico de los Trabajadores (Total de la Planilla)</t>
  </si>
  <si>
    <t>Calcular el Total de Trabajadores por Ocupación</t>
  </si>
  <si>
    <t>8.</t>
  </si>
  <si>
    <t>9.</t>
  </si>
  <si>
    <t>Calcular el Total de Trabajadores por Categoría</t>
  </si>
  <si>
    <t>10.</t>
  </si>
  <si>
    <t>11.</t>
  </si>
  <si>
    <t>12.</t>
  </si>
  <si>
    <t>Calcular el Total de Trabajadores que</t>
  </si>
  <si>
    <t>Ingresaron Antes del año 1970</t>
  </si>
  <si>
    <t>Entre el año 1970 - 1980</t>
  </si>
  <si>
    <t>Después 1980 y antes de 1990</t>
  </si>
  <si>
    <t>Igual o después del año 1990</t>
  </si>
  <si>
    <t>Masculinos</t>
  </si>
  <si>
    <t>Calcular la cantidad de Trabajadores de Sexo</t>
  </si>
  <si>
    <t>Femenino</t>
  </si>
  <si>
    <t>Estables</t>
  </si>
  <si>
    <t>Contratados</t>
  </si>
  <si>
    <t>Calcular el Total de Sueldo Básico de los Trabajadores</t>
  </si>
  <si>
    <t>Sueldo Básico Máximo</t>
  </si>
  <si>
    <t>Sueldo Básico Mínimo</t>
  </si>
  <si>
    <t>Calcular el Total de Contratados por Estado Civil</t>
  </si>
  <si>
    <t>Soltero</t>
  </si>
  <si>
    <t>Casados</t>
  </si>
  <si>
    <t>Calcular la cantidad de Trabajadores que</t>
  </si>
  <si>
    <t>Tienen hijos</t>
  </si>
  <si>
    <t>No tienen hijos</t>
  </si>
  <si>
    <t>13.</t>
  </si>
  <si>
    <t>14.</t>
  </si>
  <si>
    <t>Calcular la cantidad de Trabajadores que pertenecen a</t>
  </si>
  <si>
    <t>SNP (Estado)</t>
  </si>
  <si>
    <t>Calcular la cantidad de Trabajadores que gana más de S/. 1,000.00</t>
  </si>
  <si>
    <t>15.</t>
  </si>
  <si>
    <t>Ganan &gt; 1000</t>
  </si>
  <si>
    <t>Total Trabajadores</t>
  </si>
  <si>
    <t>Total Planilla</t>
  </si>
  <si>
    <t>Promedio Total Planilla</t>
  </si>
  <si>
    <t>Calcular el Total de Sueldos Básicos por Ocupación</t>
  </si>
  <si>
    <t>Calcular el Total de Sueldos Básicos por Categoría</t>
  </si>
  <si>
    <t>%</t>
  </si>
  <si>
    <t>Cantidad</t>
  </si>
  <si>
    <t>De la hoja DATOS PERSONALES: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</si>
</sst>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S/.&quot;;\-#,##0\ &quot;S/.&quot;"/>
    <numFmt numFmtId="173" formatCode="#,##0\ &quot;S/.&quot;;[Red]\-#,##0\ &quot;S/.&quot;"/>
    <numFmt numFmtId="174" formatCode="#,##0.00\ &quot;S/.&quot;;\-#,##0.00\ &quot;S/.&quot;"/>
    <numFmt numFmtId="175" formatCode="#,##0.00\ &quot;S/.&quot;;[Red]\-#,##0.00\ &quot;S/.&quot;"/>
    <numFmt numFmtId="176" formatCode="_-* #,##0\ &quot;S/.&quot;_-;\-* #,##0\ &quot;S/.&quot;_-;_-* &quot;-&quot;\ &quot;S/.&quot;_-;_-@_-"/>
    <numFmt numFmtId="177" formatCode="_-* #,##0\ _S_/_._-;\-* #,##0\ _S_/_._-;_-* &quot;-&quot;\ _S_/_._-;_-@_-"/>
    <numFmt numFmtId="178" formatCode="_-* #,##0.00\ &quot;S/.&quot;_-;\-* #,##0.00\ &quot;S/.&quot;_-;_-* &quot;-&quot;??\ &quot;S/.&quot;_-;_-@_-"/>
    <numFmt numFmtId="179" formatCode="_-* #,##0.00\ _S_/_._-;\-* #,##0.00\ _S_/_._-;_-* &quot;-&quot;??\ _S_/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* #,##0_ ;_ * \-#,##0_ ;_ * &quot;-&quot;_ ;_ @_ "/>
    <numFmt numFmtId="189" formatCode="_ * #,##0.00_ ;_ * \-#,##0.00_ ;_ * &quot;-&quot;??_ ;_ @_ 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dd\-mmm\-yy_)"/>
    <numFmt numFmtId="193" formatCode="hh:mm:ss\ \a\.m\./\p\.m\._)"/>
    <numFmt numFmtId="194" formatCode="0_)"/>
    <numFmt numFmtId="195" formatCode="0.00_)"/>
    <numFmt numFmtId="196" formatCode="General_)"/>
    <numFmt numFmtId="197" formatCode="###,##0.00"/>
    <numFmt numFmtId="198" formatCode="_ * #,##0.00_ ;_ * \-#,##0.00_ ;_ * &quot;-&quot;_ ;_ @_ "/>
    <numFmt numFmtId="199" formatCode="###,##0"/>
    <numFmt numFmtId="200" formatCode="dd\-mmm\-yyyy"/>
    <numFmt numFmtId="201" formatCode="d\-mmm\-yyyy"/>
  </numFmts>
  <fonts count="6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0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8"/>
      <color indexed="9"/>
      <name val="Times New Roman"/>
      <family val="1"/>
    </font>
    <font>
      <sz val="8"/>
      <name val="Arial Narrow"/>
      <family val="2"/>
    </font>
    <font>
      <b/>
      <sz val="14"/>
      <color indexed="10"/>
      <name val="Colonna MT"/>
      <family val="5"/>
    </font>
    <font>
      <b/>
      <sz val="10"/>
      <color indexed="9"/>
      <name val="Times New Roman"/>
      <family val="1"/>
    </font>
    <font>
      <sz val="7"/>
      <name val="Arial"/>
      <family val="2"/>
    </font>
    <font>
      <sz val="6"/>
      <color indexed="9"/>
      <name val="Times New Roman"/>
      <family val="1"/>
    </font>
    <font>
      <sz val="6"/>
      <name val="Times New Roman"/>
      <family val="1"/>
    </font>
    <font>
      <b/>
      <sz val="6"/>
      <color indexed="9"/>
      <name val="Times New Roman"/>
      <family val="0"/>
    </font>
    <font>
      <sz val="8"/>
      <color indexed="9"/>
      <name val="Arial Black"/>
      <family val="2"/>
    </font>
    <font>
      <b/>
      <sz val="10"/>
      <color indexed="9"/>
      <name val="Arial Narrow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 Narrow"/>
      <family val="0"/>
    </font>
    <font>
      <b/>
      <sz val="12"/>
      <color indexed="2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9"/>
      <name val="Times New Roman"/>
      <family val="1"/>
    </font>
    <font>
      <b/>
      <sz val="14"/>
      <color indexed="10"/>
      <name val="Arial"/>
      <family val="2"/>
    </font>
    <font>
      <sz val="10"/>
      <color indexed="16"/>
      <name val="Arial"/>
      <family val="0"/>
    </font>
    <font>
      <b/>
      <u val="single"/>
      <sz val="14"/>
      <color indexed="16"/>
      <name val="Arial"/>
      <family val="2"/>
    </font>
    <font>
      <b/>
      <i/>
      <sz val="10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26"/>
        <bgColor indexed="22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double"/>
      <bottom style="double"/>
    </border>
    <border>
      <left style="double">
        <color indexed="8"/>
      </left>
      <right style="hair">
        <color indexed="8"/>
      </right>
      <top style="double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8"/>
      </left>
      <right style="double">
        <color indexed="8"/>
      </right>
      <top style="double"/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double"/>
    </border>
    <border>
      <left style="thick">
        <color indexed="29"/>
      </left>
      <right>
        <color indexed="63"/>
      </right>
      <top style="thick">
        <color indexed="29"/>
      </top>
      <bottom style="thick">
        <color indexed="29"/>
      </bottom>
    </border>
    <border>
      <left style="hair"/>
      <right style="hair"/>
      <top style="thick">
        <color indexed="29"/>
      </top>
      <bottom style="thick">
        <color indexed="29"/>
      </bottom>
    </border>
    <border>
      <left>
        <color indexed="63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hair"/>
      <right style="hair"/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 style="hair"/>
      <bottom style="hair"/>
    </border>
    <border>
      <left>
        <color indexed="63"/>
      </left>
      <right style="thick">
        <color indexed="29"/>
      </right>
      <top style="hair"/>
      <bottom style="hair"/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 style="hair"/>
      <right style="hair"/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30" borderId="0" applyNumberFormat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196" fontId="0" fillId="0" borderId="0" xfId="0" applyNumberFormat="1" applyAlignment="1" applyProtection="1">
      <alignment horizontal="left"/>
      <protection/>
    </xf>
    <xf numFmtId="192" fontId="0" fillId="0" borderId="0" xfId="0" applyNumberFormat="1" applyAlignment="1" applyProtection="1">
      <alignment horizontal="centerContinuous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194" fontId="0" fillId="0" borderId="0" xfId="0" applyNumberFormat="1" applyBorder="1" applyAlignment="1" applyProtection="1">
      <alignment/>
      <protection/>
    </xf>
    <xf numFmtId="195" fontId="0" fillId="0" borderId="0" xfId="0" applyNumberFormat="1" applyBorder="1" applyAlignment="1" applyProtection="1">
      <alignment/>
      <protection/>
    </xf>
    <xf numFmtId="193" fontId="0" fillId="0" borderId="0" xfId="0" applyNumberFormat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Continuous"/>
    </xf>
    <xf numFmtId="0" fontId="8" fillId="33" borderId="11" xfId="0" applyFont="1" applyFill="1" applyBorder="1" applyAlignment="1">
      <alignment horizontal="centerContinuous"/>
    </xf>
    <xf numFmtId="0" fontId="11" fillId="0" borderId="0" xfId="0" applyFont="1" applyAlignment="1">
      <alignment/>
    </xf>
    <xf numFmtId="0" fontId="4" fillId="34" borderId="12" xfId="0" applyFont="1" applyFill="1" applyBorder="1" applyAlignment="1" applyProtection="1" quotePrefix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12" fillId="33" borderId="10" xfId="0" applyFont="1" applyFill="1" applyBorder="1" applyAlignment="1">
      <alignment/>
    </xf>
    <xf numFmtId="197" fontId="6" fillId="34" borderId="14" xfId="0" applyNumberFormat="1" applyFont="1" applyFill="1" applyBorder="1" applyAlignment="1" applyProtection="1">
      <alignment horizontal="right"/>
      <protection/>
    </xf>
    <xf numFmtId="197" fontId="6" fillId="34" borderId="15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/>
    </xf>
    <xf numFmtId="0" fontId="17" fillId="33" borderId="10" xfId="0" applyFont="1" applyFill="1" applyBorder="1" applyAlignment="1">
      <alignment horizontal="centerContinuous"/>
    </xf>
    <xf numFmtId="0" fontId="12" fillId="33" borderId="10" xfId="0" applyFont="1" applyFill="1" applyBorder="1" applyAlignment="1">
      <alignment horizontal="centerContinuous"/>
    </xf>
    <xf numFmtId="0" fontId="12" fillId="33" borderId="11" xfId="0" applyFont="1" applyFill="1" applyBorder="1" applyAlignment="1">
      <alignment horizontal="centerContinuous"/>
    </xf>
    <xf numFmtId="0" fontId="18" fillId="33" borderId="16" xfId="0" applyFont="1" applyFill="1" applyBorder="1" applyAlignment="1">
      <alignment horizontal="centerContinuous"/>
    </xf>
    <xf numFmtId="0" fontId="19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 quotePrefix="1">
      <alignment horizontal="centerContinuous"/>
      <protection/>
    </xf>
    <xf numFmtId="0" fontId="13" fillId="0" borderId="17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center"/>
      <protection/>
    </xf>
    <xf numFmtId="197" fontId="6" fillId="0" borderId="18" xfId="0" applyNumberFormat="1" applyFont="1" applyFill="1" applyBorder="1" applyAlignment="1" applyProtection="1">
      <alignment horizontal="right"/>
      <protection/>
    </xf>
    <xf numFmtId="197" fontId="6" fillId="34" borderId="18" xfId="0" applyNumberFormat="1" applyFont="1" applyFill="1" applyBorder="1" applyAlignment="1" applyProtection="1">
      <alignment horizontal="right"/>
      <protection/>
    </xf>
    <xf numFmtId="0" fontId="13" fillId="0" borderId="19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center"/>
      <protection/>
    </xf>
    <xf numFmtId="197" fontId="6" fillId="0" borderId="19" xfId="0" applyNumberFormat="1" applyFont="1" applyFill="1" applyBorder="1" applyAlignment="1" applyProtection="1">
      <alignment horizontal="right"/>
      <protection/>
    </xf>
    <xf numFmtId="197" fontId="6" fillId="34" borderId="19" xfId="0" applyNumberFormat="1" applyFont="1" applyFill="1" applyBorder="1" applyAlignment="1" applyProtection="1">
      <alignment horizontal="right"/>
      <protection/>
    </xf>
    <xf numFmtId="0" fontId="4" fillId="34" borderId="20" xfId="0" applyFont="1" applyFill="1" applyBorder="1" applyAlignment="1" applyProtection="1">
      <alignment horizontal="center"/>
      <protection/>
    </xf>
    <xf numFmtId="197" fontId="6" fillId="0" borderId="17" xfId="0" applyNumberFormat="1" applyFont="1" applyFill="1" applyBorder="1" applyAlignment="1" applyProtection="1">
      <alignment horizontal="right"/>
      <protection/>
    </xf>
    <xf numFmtId="197" fontId="6" fillId="34" borderId="17" xfId="0" applyNumberFormat="1" applyFont="1" applyFill="1" applyBorder="1" applyAlignment="1" applyProtection="1">
      <alignment horizontal="right"/>
      <protection/>
    </xf>
    <xf numFmtId="197" fontId="6" fillId="34" borderId="21" xfId="0" applyNumberFormat="1" applyFont="1" applyFill="1" applyBorder="1" applyAlignment="1" applyProtection="1">
      <alignment horizontal="right"/>
      <protection/>
    </xf>
    <xf numFmtId="0" fontId="4" fillId="0" borderId="22" xfId="0" applyFont="1" applyBorder="1" applyAlignment="1" quotePrefix="1">
      <alignment horizontal="center"/>
    </xf>
    <xf numFmtId="0" fontId="4" fillId="0" borderId="23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14" fillId="35" borderId="25" xfId="0" applyFont="1" applyFill="1" applyBorder="1" applyAlignment="1">
      <alignment horizontal="center"/>
    </xf>
    <xf numFmtId="0" fontId="14" fillId="35" borderId="25" xfId="0" applyFont="1" applyFill="1" applyBorder="1" applyAlignment="1" applyProtection="1" quotePrefix="1">
      <alignment horizontal="center"/>
      <protection/>
    </xf>
    <xf numFmtId="0" fontId="14" fillId="35" borderId="25" xfId="0" applyFont="1" applyFill="1" applyBorder="1" applyAlignment="1" applyProtection="1">
      <alignment horizontal="center"/>
      <protection/>
    </xf>
    <xf numFmtId="0" fontId="16" fillId="35" borderId="25" xfId="0" applyFont="1" applyFill="1" applyBorder="1" applyAlignment="1" applyProtection="1">
      <alignment horizontal="center"/>
      <protection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18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Continuous"/>
    </xf>
    <xf numFmtId="0" fontId="12" fillId="33" borderId="30" xfId="0" applyFont="1" applyFill="1" applyBorder="1" applyAlignment="1">
      <alignment horizontal="centerContinuous"/>
    </xf>
    <xf numFmtId="0" fontId="17" fillId="33" borderId="29" xfId="0" applyFont="1" applyFill="1" applyBorder="1" applyAlignment="1">
      <alignment horizontal="centerContinuous"/>
    </xf>
    <xf numFmtId="0" fontId="8" fillId="33" borderId="29" xfId="0" applyFont="1" applyFill="1" applyBorder="1" applyAlignment="1">
      <alignment horizontal="centerContinuous"/>
    </xf>
    <xf numFmtId="0" fontId="8" fillId="33" borderId="31" xfId="0" applyFont="1" applyFill="1" applyBorder="1" applyAlignment="1">
      <alignment horizontal="centerContinuous"/>
    </xf>
    <xf numFmtId="197" fontId="6" fillId="0" borderId="24" xfId="0" applyNumberFormat="1" applyFont="1" applyFill="1" applyBorder="1" applyAlignment="1" applyProtection="1">
      <alignment horizontal="right"/>
      <protection/>
    </xf>
    <xf numFmtId="0" fontId="5" fillId="0" borderId="22" xfId="0" applyFont="1" applyBorder="1" applyAlignment="1">
      <alignment/>
    </xf>
    <xf numFmtId="0" fontId="14" fillId="35" borderId="32" xfId="0" applyFont="1" applyFill="1" applyBorder="1" applyAlignment="1" applyProtection="1">
      <alignment horizontal="center"/>
      <protection/>
    </xf>
    <xf numFmtId="9" fontId="14" fillId="35" borderId="32" xfId="0" applyNumberFormat="1" applyFont="1" applyFill="1" applyBorder="1" applyAlignment="1" applyProtection="1">
      <alignment horizontal="center"/>
      <protection/>
    </xf>
    <xf numFmtId="0" fontId="16" fillId="35" borderId="32" xfId="0" applyFont="1" applyFill="1" applyBorder="1" applyAlignment="1" applyProtection="1">
      <alignment horizontal="center"/>
      <protection/>
    </xf>
    <xf numFmtId="0" fontId="14" fillId="35" borderId="33" xfId="0" applyFont="1" applyFill="1" applyBorder="1" applyAlignment="1" applyProtection="1">
      <alignment horizontal="center"/>
      <protection/>
    </xf>
    <xf numFmtId="0" fontId="14" fillId="35" borderId="34" xfId="0" applyFont="1" applyFill="1" applyBorder="1" applyAlignment="1" applyProtection="1">
      <alignment horizontal="center"/>
      <protection/>
    </xf>
    <xf numFmtId="0" fontId="14" fillId="35" borderId="35" xfId="0" applyFont="1" applyFill="1" applyBorder="1" applyAlignment="1">
      <alignment/>
    </xf>
    <xf numFmtId="0" fontId="14" fillId="35" borderId="36" xfId="0" applyFont="1" applyFill="1" applyBorder="1" applyAlignment="1">
      <alignment horizontal="center"/>
    </xf>
    <xf numFmtId="0" fontId="14" fillId="35" borderId="37" xfId="0" applyFont="1" applyFill="1" applyBorder="1" applyAlignment="1">
      <alignment horizontal="center"/>
    </xf>
    <xf numFmtId="0" fontId="14" fillId="35" borderId="38" xfId="0" applyFont="1" applyFill="1" applyBorder="1" applyAlignment="1">
      <alignment horizontal="left"/>
    </xf>
    <xf numFmtId="0" fontId="14" fillId="35" borderId="39" xfId="0" applyFont="1" applyFill="1" applyBorder="1" applyAlignment="1" applyProtection="1">
      <alignment horizontal="center"/>
      <protection/>
    </xf>
    <xf numFmtId="0" fontId="14" fillId="35" borderId="40" xfId="0" applyFont="1" applyFill="1" applyBorder="1" applyAlignment="1" applyProtection="1">
      <alignment horizontal="center"/>
      <protection/>
    </xf>
    <xf numFmtId="0" fontId="14" fillId="35" borderId="41" xfId="0" applyFont="1" applyFill="1" applyBorder="1" applyAlignment="1" applyProtection="1">
      <alignment horizontal="center"/>
      <protection/>
    </xf>
    <xf numFmtId="0" fontId="18" fillId="33" borderId="29" xfId="0" applyFont="1" applyFill="1" applyBorder="1" applyAlignment="1">
      <alignment horizontal="centerContinuous"/>
    </xf>
    <xf numFmtId="197" fontId="6" fillId="0" borderId="18" xfId="0" applyNumberFormat="1" applyFont="1" applyFill="1" applyBorder="1" applyAlignment="1" applyProtection="1" quotePrefix="1">
      <alignment horizontal="right"/>
      <protection/>
    </xf>
    <xf numFmtId="2" fontId="14" fillId="35" borderId="3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0" fillId="36" borderId="17" xfId="0" applyFont="1" applyFill="1" applyBorder="1" applyAlignment="1" quotePrefix="1">
      <alignment horizontal="left"/>
    </xf>
    <xf numFmtId="200" fontId="10" fillId="36" borderId="17" xfId="0" applyNumberFormat="1" applyFont="1" applyFill="1" applyBorder="1" applyAlignment="1" quotePrefix="1">
      <alignment horizontal="center"/>
    </xf>
    <xf numFmtId="14" fontId="10" fillId="36" borderId="17" xfId="0" applyNumberFormat="1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10" fillId="36" borderId="17" xfId="0" applyFont="1" applyFill="1" applyBorder="1" applyAlignment="1" quotePrefix="1">
      <alignment horizontal="center"/>
    </xf>
    <xf numFmtId="4" fontId="10" fillId="36" borderId="17" xfId="0" applyNumberFormat="1" applyFont="1" applyFill="1" applyBorder="1" applyAlignment="1">
      <alignment/>
    </xf>
    <xf numFmtId="0" fontId="10" fillId="36" borderId="17" xfId="0" applyFont="1" applyFill="1" applyBorder="1" applyAlignment="1">
      <alignment/>
    </xf>
    <xf numFmtId="0" fontId="10" fillId="36" borderId="17" xfId="0" applyFont="1" applyFill="1" applyBorder="1" applyAlignment="1">
      <alignment/>
    </xf>
    <xf numFmtId="200" fontId="10" fillId="36" borderId="17" xfId="0" applyNumberFormat="1" applyFont="1" applyFill="1" applyBorder="1" applyAlignment="1">
      <alignment horizontal="center"/>
    </xf>
    <xf numFmtId="0" fontId="25" fillId="35" borderId="42" xfId="0" applyFont="1" applyFill="1" applyBorder="1" applyAlignment="1">
      <alignment horizontal="center" vertical="center" wrapText="1"/>
    </xf>
    <xf numFmtId="0" fontId="9" fillId="35" borderId="43" xfId="0" applyFont="1" applyFill="1" applyBorder="1" applyAlignment="1">
      <alignment horizontal="center" vertical="center"/>
    </xf>
    <xf numFmtId="0" fontId="9" fillId="35" borderId="43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10" fillId="36" borderId="45" xfId="0" applyFont="1" applyFill="1" applyBorder="1" applyAlignment="1">
      <alignment/>
    </xf>
    <xf numFmtId="200" fontId="10" fillId="36" borderId="45" xfId="0" applyNumberFormat="1" applyFont="1" applyFill="1" applyBorder="1" applyAlignment="1">
      <alignment horizontal="center"/>
    </xf>
    <xf numFmtId="14" fontId="10" fillId="36" borderId="45" xfId="0" applyNumberFormat="1" applyFont="1" applyFill="1" applyBorder="1" applyAlignment="1">
      <alignment horizontal="center"/>
    </xf>
    <xf numFmtId="0" fontId="10" fillId="36" borderId="45" xfId="0" applyFont="1" applyFill="1" applyBorder="1" applyAlignment="1">
      <alignment horizontal="center"/>
    </xf>
    <xf numFmtId="0" fontId="10" fillId="36" borderId="45" xfId="0" applyFont="1" applyFill="1" applyBorder="1" applyAlignment="1" quotePrefix="1">
      <alignment horizontal="center"/>
    </xf>
    <xf numFmtId="4" fontId="10" fillId="36" borderId="45" xfId="0" applyNumberFormat="1" applyFont="1" applyFill="1" applyBorder="1" applyAlignment="1">
      <alignment/>
    </xf>
    <xf numFmtId="0" fontId="21" fillId="37" borderId="46" xfId="0" applyFont="1" applyFill="1" applyBorder="1" applyAlignment="1" quotePrefix="1">
      <alignment horizontal="center"/>
    </xf>
    <xf numFmtId="0" fontId="10" fillId="36" borderId="47" xfId="0" applyFont="1" applyFill="1" applyBorder="1" applyAlignment="1">
      <alignment horizontal="center"/>
    </xf>
    <xf numFmtId="0" fontId="21" fillId="37" borderId="48" xfId="0" applyFont="1" applyFill="1" applyBorder="1" applyAlignment="1" quotePrefix="1">
      <alignment horizontal="center"/>
    </xf>
    <xf numFmtId="0" fontId="10" fillId="36" borderId="49" xfId="0" applyFont="1" applyFill="1" applyBorder="1" applyAlignment="1">
      <alignment horizontal="center"/>
    </xf>
    <xf numFmtId="0" fontId="21" fillId="37" borderId="50" xfId="0" applyFont="1" applyFill="1" applyBorder="1" applyAlignment="1" quotePrefix="1">
      <alignment horizontal="center"/>
    </xf>
    <xf numFmtId="200" fontId="10" fillId="36" borderId="51" xfId="0" applyNumberFormat="1" applyFont="1" applyFill="1" applyBorder="1" applyAlignment="1">
      <alignment horizontal="center"/>
    </xf>
    <xf numFmtId="0" fontId="10" fillId="36" borderId="51" xfId="0" applyFont="1" applyFill="1" applyBorder="1" applyAlignment="1">
      <alignment horizontal="center"/>
    </xf>
    <xf numFmtId="0" fontId="10" fillId="36" borderId="51" xfId="0" applyFont="1" applyFill="1" applyBorder="1" applyAlignment="1" quotePrefix="1">
      <alignment horizontal="center"/>
    </xf>
    <xf numFmtId="4" fontId="10" fillId="36" borderId="51" xfId="0" applyNumberFormat="1" applyFont="1" applyFill="1" applyBorder="1" applyAlignment="1">
      <alignment/>
    </xf>
    <xf numFmtId="0" fontId="10" fillId="36" borderId="52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6" fillId="36" borderId="17" xfId="0" applyFont="1" applyFill="1" applyBorder="1" applyAlignment="1">
      <alignment horizontal="left"/>
    </xf>
    <xf numFmtId="0" fontId="6" fillId="36" borderId="51" xfId="0" applyFont="1" applyFill="1" applyBorder="1" applyAlignment="1">
      <alignment/>
    </xf>
    <xf numFmtId="0" fontId="4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38" borderId="53" xfId="0" applyFill="1" applyBorder="1" applyAlignment="1">
      <alignment horizontal="left"/>
    </xf>
    <xf numFmtId="0" fontId="0" fillId="38" borderId="54" xfId="0" applyFill="1" applyBorder="1" applyAlignment="1">
      <alignment horizontal="left"/>
    </xf>
    <xf numFmtId="0" fontId="27" fillId="36" borderId="55" xfId="0" applyFont="1" applyFill="1" applyBorder="1" applyAlignment="1">
      <alignment/>
    </xf>
    <xf numFmtId="189" fontId="27" fillId="36" borderId="55" xfId="48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36" borderId="53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38" borderId="53" xfId="0" applyFont="1" applyFill="1" applyBorder="1" applyAlignment="1">
      <alignment horizontal="left"/>
    </xf>
    <xf numFmtId="0" fontId="1" fillId="38" borderId="54" xfId="0" applyFont="1" applyFill="1" applyBorder="1" applyAlignment="1">
      <alignment horizontal="left"/>
    </xf>
    <xf numFmtId="0" fontId="1" fillId="38" borderId="56" xfId="0" applyFont="1" applyFill="1" applyBorder="1" applyAlignment="1">
      <alignment horizontal="left"/>
    </xf>
    <xf numFmtId="0" fontId="27" fillId="36" borderId="53" xfId="0" applyFont="1" applyFill="1" applyBorder="1" applyAlignment="1">
      <alignment horizontal="right"/>
    </xf>
    <xf numFmtId="0" fontId="27" fillId="36" borderId="56" xfId="0" applyFont="1" applyFill="1" applyBorder="1" applyAlignment="1">
      <alignment horizontal="right"/>
    </xf>
    <xf numFmtId="0" fontId="27" fillId="36" borderId="54" xfId="0" applyFont="1" applyFill="1" applyBorder="1" applyAlignment="1">
      <alignment horizontal="right"/>
    </xf>
    <xf numFmtId="0" fontId="0" fillId="38" borderId="53" xfId="0" applyFill="1" applyBorder="1" applyAlignment="1">
      <alignment horizontal="left"/>
    </xf>
    <xf numFmtId="0" fontId="0" fillId="38" borderId="54" xfId="0" applyFill="1" applyBorder="1" applyAlignment="1">
      <alignment horizontal="left"/>
    </xf>
    <xf numFmtId="0" fontId="0" fillId="38" borderId="56" xfId="0" applyFill="1" applyBorder="1" applyAlignment="1">
      <alignment horizontal="left"/>
    </xf>
    <xf numFmtId="0" fontId="0" fillId="38" borderId="53" xfId="0" applyFill="1" applyBorder="1" applyAlignment="1">
      <alignment horizontal="center"/>
    </xf>
    <xf numFmtId="0" fontId="0" fillId="38" borderId="54" xfId="0" applyFill="1" applyBorder="1" applyAlignment="1">
      <alignment horizontal="center"/>
    </xf>
    <xf numFmtId="0" fontId="1" fillId="0" borderId="5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47625</xdr:rowOff>
    </xdr:from>
    <xdr:to>
      <xdr:col>25</xdr:col>
      <xdr:colOff>390525</xdr:colOff>
      <xdr:row>23</xdr:row>
      <xdr:rowOff>0</xdr:rowOff>
    </xdr:to>
    <xdr:grpSp>
      <xdr:nvGrpSpPr>
        <xdr:cNvPr id="1" name="Group 17"/>
        <xdr:cNvGrpSpPr>
          <a:grpSpLocks/>
        </xdr:cNvGrpSpPr>
      </xdr:nvGrpSpPr>
      <xdr:grpSpPr>
        <a:xfrm>
          <a:off x="447675" y="1457325"/>
          <a:ext cx="12201525" cy="2228850"/>
          <a:chOff x="27" y="-3018"/>
          <a:chExt cx="20496" cy="234"/>
        </a:xfrm>
        <a:solidFill>
          <a:srgbClr val="FFFFFF"/>
        </a:solidFill>
      </xdr:grpSpPr>
      <xdr:sp>
        <xdr:nvSpPr>
          <xdr:cNvPr id="2" name="Texto 1"/>
          <xdr:cNvSpPr>
            <a:spLocks/>
          </xdr:cNvSpPr>
        </xdr:nvSpPr>
        <xdr:spPr>
          <a:xfrm>
            <a:off x="7037" y="-2913"/>
            <a:ext cx="5616" cy="129"/>
          </a:xfrm>
          <a:prstGeom prst="round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Estos datos no se ingresarán, tendrán que ser extraídos o calculados mediante fórmulas.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 muestran sus resultados con el sólo objetivo que usted compare sus respuestas para ver si está correcto.</a:t>
            </a:r>
          </a:p>
        </xdr:txBody>
      </xdr:sp>
      <xdr:grpSp>
        <xdr:nvGrpSpPr>
          <xdr:cNvPr id="3" name="Group 12"/>
          <xdr:cNvGrpSpPr>
            <a:grpSpLocks/>
          </xdr:cNvGrpSpPr>
        </xdr:nvGrpSpPr>
        <xdr:grpSpPr>
          <a:xfrm>
            <a:off x="201" y="-3018"/>
            <a:ext cx="20322" cy="100"/>
            <a:chOff x="1160000" y="3120000"/>
            <a:chExt cx="25400000" cy="2000000"/>
          </a:xfrm>
          <a:solidFill>
            <a:srgbClr val="FFFFFF"/>
          </a:solidFill>
        </xdr:grpSpPr>
        <xdr:grpSp>
          <xdr:nvGrpSpPr>
            <xdr:cNvPr id="4" name="Group 10"/>
            <xdr:cNvGrpSpPr>
              <a:grpSpLocks/>
            </xdr:cNvGrpSpPr>
          </xdr:nvGrpSpPr>
          <xdr:grpSpPr>
            <a:xfrm>
              <a:off x="1160000" y="3120000"/>
              <a:ext cx="11779250" cy="1880000"/>
              <a:chOff x="1160000" y="3120000"/>
              <a:chExt cx="11780000" cy="1880000"/>
            </a:xfrm>
            <a:solidFill>
              <a:srgbClr val="FFFFFF"/>
            </a:solidFill>
          </xdr:grpSpPr>
          <xdr:sp>
            <xdr:nvSpPr>
              <xdr:cNvPr id="5" name="Line 3"/>
              <xdr:cNvSpPr>
                <a:spLocks/>
              </xdr:cNvSpPr>
            </xdr:nvSpPr>
            <xdr:spPr>
              <a:xfrm>
                <a:off x="1160000" y="3120000"/>
                <a:ext cx="0" cy="1880000"/>
              </a:xfrm>
              <a:prstGeom prst="line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" name="Line 5"/>
              <xdr:cNvSpPr>
                <a:spLocks/>
              </xdr:cNvSpPr>
            </xdr:nvSpPr>
            <xdr:spPr>
              <a:xfrm>
                <a:off x="1160000" y="4920100"/>
                <a:ext cx="11780000" cy="0"/>
              </a:xfrm>
              <a:prstGeom prst="line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" name="Group 11"/>
            <xdr:cNvGrpSpPr>
              <a:grpSpLocks/>
            </xdr:cNvGrpSpPr>
          </xdr:nvGrpSpPr>
          <xdr:grpSpPr>
            <a:xfrm>
              <a:off x="13339300" y="3180000"/>
              <a:ext cx="13220700" cy="1740000"/>
              <a:chOff x="13340000" y="3180000"/>
              <a:chExt cx="13220000" cy="1740000"/>
            </a:xfrm>
            <a:solidFill>
              <a:srgbClr val="FFFFFF"/>
            </a:solidFill>
          </xdr:grpSpPr>
          <xdr:sp>
            <xdr:nvSpPr>
              <xdr:cNvPr id="8" name="Line 6"/>
              <xdr:cNvSpPr>
                <a:spLocks/>
              </xdr:cNvSpPr>
            </xdr:nvSpPr>
            <xdr:spPr>
              <a:xfrm>
                <a:off x="13340000" y="4920000"/>
                <a:ext cx="13220000" cy="0"/>
              </a:xfrm>
              <a:prstGeom prst="line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7"/>
              <xdr:cNvSpPr>
                <a:spLocks/>
              </xdr:cNvSpPr>
            </xdr:nvSpPr>
            <xdr:spPr>
              <a:xfrm flipV="1">
                <a:off x="26560000" y="3180000"/>
                <a:ext cx="0" cy="1740000"/>
              </a:xfrm>
              <a:prstGeom prst="line">
                <a:avLst/>
              </a:prstGeom>
              <a:noFill/>
              <a:ln w="1714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10" name="Line 8"/>
            <xdr:cNvSpPr>
              <a:spLocks/>
            </xdr:cNvSpPr>
          </xdr:nvSpPr>
          <xdr:spPr>
            <a:xfrm>
              <a:off x="13021800" y="4940000"/>
              <a:ext cx="158750" cy="16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9"/>
            <xdr:cNvSpPr>
              <a:spLocks/>
            </xdr:cNvSpPr>
          </xdr:nvSpPr>
          <xdr:spPr>
            <a:xfrm flipH="1">
              <a:off x="13180550" y="4940000"/>
              <a:ext cx="177800" cy="18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6"/>
          <xdr:cNvGrpSpPr>
            <a:grpSpLocks/>
          </xdr:cNvGrpSpPr>
        </xdr:nvGrpSpPr>
        <xdr:grpSpPr>
          <a:xfrm>
            <a:off x="27" y="-2886"/>
            <a:ext cx="3520" cy="69"/>
            <a:chOff x="940000" y="5760000"/>
            <a:chExt cx="4400000" cy="1380000"/>
          </a:xfrm>
          <a:solidFill>
            <a:srgbClr val="FFFFFF"/>
          </a:solidFill>
        </xdr:grpSpPr>
        <xdr:sp>
          <xdr:nvSpPr>
            <xdr:cNvPr id="13" name="Texto 13"/>
            <xdr:cNvSpPr>
              <a:spLocks/>
            </xdr:cNvSpPr>
          </xdr:nvSpPr>
          <xdr:spPr>
            <a:xfrm>
              <a:off x="1539500" y="5820030"/>
              <a:ext cx="3800500" cy="1319970"/>
            </a:xfrm>
            <a:prstGeom prst="roundRect">
              <a:avLst/>
            </a:prstGeom>
            <a:solidFill>
              <a:srgbClr val="E3E3E3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27432" rIns="36576" bIns="0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El único dato que se ingresará será el 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NUMERO DE CARNET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</a:p>
          </xdr:txBody>
        </xdr:sp>
        <xdr:sp>
          <xdr:nvSpPr>
            <xdr:cNvPr id="14" name="Line 15"/>
            <xdr:cNvSpPr>
              <a:spLocks/>
            </xdr:cNvSpPr>
          </xdr:nvSpPr>
          <xdr:spPr>
            <a:xfrm flipH="1" flipV="1">
              <a:off x="940000" y="5760000"/>
              <a:ext cx="599500" cy="7400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showGridLines="0" tabSelected="1" zoomScale="80" zoomScaleNormal="80" zoomScalePageLayoutView="0" workbookViewId="0" topLeftCell="A1">
      <selection activeCell="F13" sqref="F13"/>
    </sheetView>
  </sheetViews>
  <sheetFormatPr defaultColWidth="11.421875" defaultRowHeight="12.75"/>
  <cols>
    <col min="1" max="1" width="8.28125" style="0" customWidth="1"/>
    <col min="2" max="2" width="35.7109375" style="0" customWidth="1"/>
    <col min="3" max="4" width="10.7109375" style="0" customWidth="1"/>
    <col min="5" max="5" width="4.7109375" style="0" customWidth="1"/>
    <col min="6" max="6" width="6.8515625" style="0" customWidth="1"/>
    <col min="7" max="7" width="6.7109375" style="0" customWidth="1"/>
    <col min="8" max="8" width="14.421875" style="0" customWidth="1"/>
    <col min="9" max="9" width="14.57421875" style="0" customWidth="1"/>
    <col min="10" max="10" width="12.7109375" style="0" customWidth="1"/>
    <col min="11" max="11" width="9.28125" style="0" customWidth="1"/>
    <col min="12" max="12" width="15.7109375" style="0" customWidth="1"/>
    <col min="13" max="13" width="1.7109375" style="0" customWidth="1"/>
  </cols>
  <sheetData>
    <row r="1" ht="18">
      <c r="A1" s="106" t="s">
        <v>0</v>
      </c>
    </row>
    <row r="2" ht="12.75" customHeight="1"/>
    <row r="3" spans="1:12" ht="15.75" customHeight="1">
      <c r="A3" s="119" t="s">
        <v>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ht="3" customHeight="1" thickBot="1"/>
    <row r="5" spans="1:12" s="1" customFormat="1" ht="45" customHeight="1" thickBot="1" thickTop="1">
      <c r="A5" s="86" t="s">
        <v>186</v>
      </c>
      <c r="B5" s="87" t="s">
        <v>2</v>
      </c>
      <c r="C5" s="88" t="s">
        <v>187</v>
      </c>
      <c r="D5" s="87" t="s">
        <v>183</v>
      </c>
      <c r="E5" s="87" t="s">
        <v>3</v>
      </c>
      <c r="F5" s="88" t="s">
        <v>188</v>
      </c>
      <c r="G5" s="88" t="s">
        <v>189</v>
      </c>
      <c r="H5" s="88" t="s">
        <v>190</v>
      </c>
      <c r="I5" s="87" t="s">
        <v>4</v>
      </c>
      <c r="J5" s="87" t="s">
        <v>5</v>
      </c>
      <c r="K5" s="88" t="s">
        <v>191</v>
      </c>
      <c r="L5" s="89" t="s">
        <v>192</v>
      </c>
    </row>
    <row r="6" spans="1:12" ht="14.25" thickTop="1">
      <c r="A6" s="96">
        <v>97001</v>
      </c>
      <c r="B6" s="90" t="s">
        <v>6</v>
      </c>
      <c r="C6" s="91">
        <v>25668</v>
      </c>
      <c r="D6" s="92" t="s">
        <v>12</v>
      </c>
      <c r="E6" s="93" t="s">
        <v>7</v>
      </c>
      <c r="F6" s="93" t="s">
        <v>8</v>
      </c>
      <c r="G6" s="93"/>
      <c r="H6" s="94" t="s">
        <v>9</v>
      </c>
      <c r="I6" s="93" t="s">
        <v>10</v>
      </c>
      <c r="J6" s="93" t="s">
        <v>206</v>
      </c>
      <c r="K6" s="95">
        <v>1500</v>
      </c>
      <c r="L6" s="97" t="s">
        <v>127</v>
      </c>
    </row>
    <row r="7" spans="1:12" ht="13.5">
      <c r="A7" s="98">
        <v>97002</v>
      </c>
      <c r="B7" s="77" t="s">
        <v>13</v>
      </c>
      <c r="C7" s="78">
        <v>23864</v>
      </c>
      <c r="D7" s="79" t="s">
        <v>185</v>
      </c>
      <c r="E7" s="80" t="s">
        <v>14</v>
      </c>
      <c r="F7" s="80" t="s">
        <v>8</v>
      </c>
      <c r="G7" s="80"/>
      <c r="H7" s="81" t="s">
        <v>15</v>
      </c>
      <c r="I7" s="80" t="s">
        <v>16</v>
      </c>
      <c r="J7" s="80" t="s">
        <v>206</v>
      </c>
      <c r="K7" s="82">
        <v>300</v>
      </c>
      <c r="L7" s="99" t="s">
        <v>150</v>
      </c>
    </row>
    <row r="8" spans="1:12" ht="13.5">
      <c r="A8" s="98">
        <v>97003</v>
      </c>
      <c r="B8" s="83" t="s">
        <v>17</v>
      </c>
      <c r="C8" s="78">
        <v>34444</v>
      </c>
      <c r="D8" s="79" t="s">
        <v>184</v>
      </c>
      <c r="E8" s="80" t="s">
        <v>14</v>
      </c>
      <c r="F8" s="80" t="s">
        <v>18</v>
      </c>
      <c r="G8" s="80">
        <v>1</v>
      </c>
      <c r="H8" s="81" t="s">
        <v>19</v>
      </c>
      <c r="I8" s="80" t="s">
        <v>20</v>
      </c>
      <c r="J8" s="80" t="s">
        <v>206</v>
      </c>
      <c r="K8" s="82">
        <v>1200</v>
      </c>
      <c r="L8" s="99" t="s">
        <v>130</v>
      </c>
    </row>
    <row r="9" spans="1:12" ht="13.5">
      <c r="A9" s="98">
        <v>97004</v>
      </c>
      <c r="B9" s="84" t="s">
        <v>21</v>
      </c>
      <c r="C9" s="78">
        <v>33348</v>
      </c>
      <c r="D9" s="79" t="s">
        <v>11</v>
      </c>
      <c r="E9" s="80" t="s">
        <v>7</v>
      </c>
      <c r="F9" s="80" t="s">
        <v>8</v>
      </c>
      <c r="G9" s="80"/>
      <c r="H9" s="80"/>
      <c r="I9" s="80" t="s">
        <v>22</v>
      </c>
      <c r="J9" s="80" t="s">
        <v>207</v>
      </c>
      <c r="K9" s="82">
        <v>250</v>
      </c>
      <c r="L9" s="99" t="s">
        <v>150</v>
      </c>
    </row>
    <row r="10" spans="1:12" ht="13.5">
      <c r="A10" s="98">
        <v>97005</v>
      </c>
      <c r="B10" s="83" t="s">
        <v>23</v>
      </c>
      <c r="C10" s="78">
        <v>34079</v>
      </c>
      <c r="D10" s="79" t="s">
        <v>18</v>
      </c>
      <c r="E10" s="80" t="s">
        <v>7</v>
      </c>
      <c r="F10" s="80" t="s">
        <v>8</v>
      </c>
      <c r="G10" s="80"/>
      <c r="H10" s="81" t="s">
        <v>24</v>
      </c>
      <c r="I10" s="80" t="s">
        <v>25</v>
      </c>
      <c r="J10" s="80" t="s">
        <v>206</v>
      </c>
      <c r="K10" s="82">
        <v>600</v>
      </c>
      <c r="L10" s="99" t="s">
        <v>128</v>
      </c>
    </row>
    <row r="11" spans="1:12" ht="13.5">
      <c r="A11" s="98">
        <v>97006</v>
      </c>
      <c r="B11" s="83" t="s">
        <v>26</v>
      </c>
      <c r="C11" s="78">
        <v>35165</v>
      </c>
      <c r="D11" s="79" t="s">
        <v>184</v>
      </c>
      <c r="E11" s="80" t="s">
        <v>7</v>
      </c>
      <c r="F11" s="80" t="s">
        <v>8</v>
      </c>
      <c r="G11" s="80"/>
      <c r="H11" s="81" t="s">
        <v>27</v>
      </c>
      <c r="I11" s="80" t="s">
        <v>28</v>
      </c>
      <c r="J11" s="80" t="s">
        <v>206</v>
      </c>
      <c r="K11" s="82">
        <v>1000</v>
      </c>
      <c r="L11" s="99" t="s">
        <v>129</v>
      </c>
    </row>
    <row r="12" spans="1:12" ht="13.5">
      <c r="A12" s="98">
        <v>97007</v>
      </c>
      <c r="B12" s="77" t="s">
        <v>29</v>
      </c>
      <c r="C12" s="78">
        <v>35175</v>
      </c>
      <c r="D12" s="79" t="s">
        <v>185</v>
      </c>
      <c r="E12" s="80" t="s">
        <v>14</v>
      </c>
      <c r="F12" s="80" t="s">
        <v>18</v>
      </c>
      <c r="G12" s="80">
        <v>3</v>
      </c>
      <c r="H12" s="81" t="s">
        <v>9</v>
      </c>
      <c r="I12" s="80" t="s">
        <v>16</v>
      </c>
      <c r="J12" s="80" t="s">
        <v>206</v>
      </c>
      <c r="K12" s="82">
        <v>300</v>
      </c>
      <c r="L12" s="99" t="s">
        <v>129</v>
      </c>
    </row>
    <row r="13" spans="1:12" ht="13.5">
      <c r="A13" s="98">
        <v>97008</v>
      </c>
      <c r="B13" s="83" t="s">
        <v>30</v>
      </c>
      <c r="C13" s="78">
        <v>35170</v>
      </c>
      <c r="D13" s="79" t="s">
        <v>184</v>
      </c>
      <c r="E13" s="80" t="s">
        <v>7</v>
      </c>
      <c r="F13" s="80" t="s">
        <v>18</v>
      </c>
      <c r="G13" s="80">
        <v>0</v>
      </c>
      <c r="H13" s="81" t="s">
        <v>31</v>
      </c>
      <c r="I13" s="80" t="s">
        <v>28</v>
      </c>
      <c r="J13" s="80" t="s">
        <v>206</v>
      </c>
      <c r="K13" s="82">
        <v>1000</v>
      </c>
      <c r="L13" s="99" t="s">
        <v>150</v>
      </c>
    </row>
    <row r="14" spans="1:12" ht="13.5">
      <c r="A14" s="98">
        <v>97009</v>
      </c>
      <c r="B14" s="83" t="s">
        <v>32</v>
      </c>
      <c r="C14" s="78">
        <v>34809</v>
      </c>
      <c r="D14" s="79" t="s">
        <v>12</v>
      </c>
      <c r="E14" s="80" t="s">
        <v>7</v>
      </c>
      <c r="F14" s="80" t="s">
        <v>18</v>
      </c>
      <c r="G14" s="80">
        <v>1</v>
      </c>
      <c r="H14" s="81" t="s">
        <v>33</v>
      </c>
      <c r="I14" s="80" t="s">
        <v>34</v>
      </c>
      <c r="J14" s="80" t="s">
        <v>206</v>
      </c>
      <c r="K14" s="82">
        <v>2000</v>
      </c>
      <c r="L14" s="99" t="s">
        <v>127</v>
      </c>
    </row>
    <row r="15" spans="1:12" ht="13.5">
      <c r="A15" s="98">
        <v>97010</v>
      </c>
      <c r="B15" s="83" t="s">
        <v>35</v>
      </c>
      <c r="C15" s="78">
        <v>35173</v>
      </c>
      <c r="D15" s="79" t="s">
        <v>185</v>
      </c>
      <c r="E15" s="80" t="s">
        <v>7</v>
      </c>
      <c r="F15" s="80" t="s">
        <v>8</v>
      </c>
      <c r="G15" s="80"/>
      <c r="H15" s="81" t="s">
        <v>36</v>
      </c>
      <c r="I15" s="80" t="s">
        <v>37</v>
      </c>
      <c r="J15" s="80" t="s">
        <v>206</v>
      </c>
      <c r="K15" s="82">
        <v>250</v>
      </c>
      <c r="L15" s="99" t="s">
        <v>150</v>
      </c>
    </row>
    <row r="16" spans="1:12" ht="13.5">
      <c r="A16" s="98">
        <v>97011</v>
      </c>
      <c r="B16" s="83" t="s">
        <v>38</v>
      </c>
      <c r="C16" s="78">
        <v>35175</v>
      </c>
      <c r="D16" s="79" t="s">
        <v>185</v>
      </c>
      <c r="E16" s="80" t="s">
        <v>7</v>
      </c>
      <c r="F16" s="80" t="s">
        <v>18</v>
      </c>
      <c r="G16" s="80">
        <v>5</v>
      </c>
      <c r="H16" s="81" t="s">
        <v>39</v>
      </c>
      <c r="I16" s="80" t="s">
        <v>40</v>
      </c>
      <c r="J16" s="80" t="s">
        <v>207</v>
      </c>
      <c r="K16" s="82">
        <v>300</v>
      </c>
      <c r="L16" s="99" t="s">
        <v>150</v>
      </c>
    </row>
    <row r="17" spans="1:12" ht="13.5">
      <c r="A17" s="98">
        <v>97012</v>
      </c>
      <c r="B17" s="83" t="s">
        <v>41</v>
      </c>
      <c r="C17" s="78">
        <v>29328</v>
      </c>
      <c r="D17" s="79" t="s">
        <v>184</v>
      </c>
      <c r="E17" s="80" t="s">
        <v>7</v>
      </c>
      <c r="F17" s="80" t="s">
        <v>8</v>
      </c>
      <c r="G17" s="80"/>
      <c r="H17" s="81"/>
      <c r="I17" s="80" t="s">
        <v>42</v>
      </c>
      <c r="J17" s="80" t="s">
        <v>207</v>
      </c>
      <c r="K17" s="82">
        <v>1000</v>
      </c>
      <c r="L17" s="99" t="s">
        <v>130</v>
      </c>
    </row>
    <row r="18" spans="1:12" ht="13.5">
      <c r="A18" s="98">
        <v>97013</v>
      </c>
      <c r="B18" s="83" t="s">
        <v>43</v>
      </c>
      <c r="C18" s="78">
        <v>35175</v>
      </c>
      <c r="D18" s="79" t="s">
        <v>184</v>
      </c>
      <c r="E18" s="80" t="s">
        <v>7</v>
      </c>
      <c r="F18" s="80" t="s">
        <v>8</v>
      </c>
      <c r="G18" s="80"/>
      <c r="H18" s="81" t="s">
        <v>44</v>
      </c>
      <c r="I18" s="80" t="s">
        <v>20</v>
      </c>
      <c r="J18" s="80" t="s">
        <v>207</v>
      </c>
      <c r="K18" s="82">
        <v>1000</v>
      </c>
      <c r="L18" s="99" t="s">
        <v>150</v>
      </c>
    </row>
    <row r="19" spans="1:12" ht="13.5">
      <c r="A19" s="98">
        <v>97014</v>
      </c>
      <c r="B19" s="77" t="s">
        <v>45</v>
      </c>
      <c r="C19" s="78">
        <v>35161</v>
      </c>
      <c r="D19" s="79" t="s">
        <v>18</v>
      </c>
      <c r="E19" s="80" t="s">
        <v>7</v>
      </c>
      <c r="F19" s="80" t="s">
        <v>8</v>
      </c>
      <c r="G19" s="80"/>
      <c r="H19" s="81" t="s">
        <v>46</v>
      </c>
      <c r="I19" s="80" t="s">
        <v>47</v>
      </c>
      <c r="J19" s="80" t="s">
        <v>206</v>
      </c>
      <c r="K19" s="82">
        <v>650</v>
      </c>
      <c r="L19" s="99" t="s">
        <v>150</v>
      </c>
    </row>
    <row r="20" spans="1:12" ht="13.5">
      <c r="A20" s="98">
        <v>97015</v>
      </c>
      <c r="B20" s="83" t="s">
        <v>48</v>
      </c>
      <c r="C20" s="78">
        <v>35175</v>
      </c>
      <c r="D20" s="79" t="s">
        <v>185</v>
      </c>
      <c r="E20" s="80" t="s">
        <v>14</v>
      </c>
      <c r="F20" s="80" t="s">
        <v>8</v>
      </c>
      <c r="G20" s="80"/>
      <c r="H20" s="81" t="s">
        <v>49</v>
      </c>
      <c r="I20" s="80" t="s">
        <v>40</v>
      </c>
      <c r="J20" s="80" t="s">
        <v>206</v>
      </c>
      <c r="K20" s="82">
        <v>350</v>
      </c>
      <c r="L20" s="99" t="s">
        <v>150</v>
      </c>
    </row>
    <row r="21" spans="1:12" ht="13.5">
      <c r="A21" s="98">
        <v>97016</v>
      </c>
      <c r="B21" s="83" t="s">
        <v>50</v>
      </c>
      <c r="C21" s="78">
        <v>27491</v>
      </c>
      <c r="D21" s="79" t="s">
        <v>185</v>
      </c>
      <c r="E21" s="80" t="s">
        <v>14</v>
      </c>
      <c r="F21" s="80" t="s">
        <v>18</v>
      </c>
      <c r="G21" s="80">
        <v>2</v>
      </c>
      <c r="H21" s="80"/>
      <c r="I21" s="80" t="s">
        <v>16</v>
      </c>
      <c r="J21" s="80" t="s">
        <v>207</v>
      </c>
      <c r="K21" s="82">
        <v>250</v>
      </c>
      <c r="L21" s="99" t="s">
        <v>150</v>
      </c>
    </row>
    <row r="22" spans="1:12" ht="13.5">
      <c r="A22" s="98">
        <v>97017</v>
      </c>
      <c r="B22" s="83" t="s">
        <v>51</v>
      </c>
      <c r="C22" s="78">
        <v>35175</v>
      </c>
      <c r="D22" s="79" t="s">
        <v>18</v>
      </c>
      <c r="E22" s="80" t="s">
        <v>14</v>
      </c>
      <c r="F22" s="80" t="s">
        <v>18</v>
      </c>
      <c r="G22" s="80">
        <v>1</v>
      </c>
      <c r="H22" s="81" t="s">
        <v>52</v>
      </c>
      <c r="I22" s="80" t="s">
        <v>53</v>
      </c>
      <c r="J22" s="80" t="s">
        <v>206</v>
      </c>
      <c r="K22" s="82">
        <v>700</v>
      </c>
      <c r="L22" s="99" t="s">
        <v>150</v>
      </c>
    </row>
    <row r="23" spans="1:12" ht="13.5">
      <c r="A23" s="98">
        <v>97018</v>
      </c>
      <c r="B23" s="83" t="s">
        <v>54</v>
      </c>
      <c r="C23" s="78">
        <v>35175</v>
      </c>
      <c r="D23" s="79" t="s">
        <v>11</v>
      </c>
      <c r="E23" s="80" t="s">
        <v>7</v>
      </c>
      <c r="F23" s="80" t="s">
        <v>8</v>
      </c>
      <c r="G23" s="80"/>
      <c r="H23" s="81"/>
      <c r="I23" s="80" t="s">
        <v>22</v>
      </c>
      <c r="J23" s="80" t="s">
        <v>207</v>
      </c>
      <c r="K23" s="82">
        <v>250</v>
      </c>
      <c r="L23" s="99" t="s">
        <v>150</v>
      </c>
    </row>
    <row r="24" spans="1:12" ht="13.5">
      <c r="A24" s="98">
        <v>97019</v>
      </c>
      <c r="B24" s="83" t="s">
        <v>55</v>
      </c>
      <c r="C24" s="78">
        <v>24948</v>
      </c>
      <c r="D24" s="79" t="s">
        <v>11</v>
      </c>
      <c r="E24" s="80" t="s">
        <v>7</v>
      </c>
      <c r="F24" s="80" t="s">
        <v>18</v>
      </c>
      <c r="G24" s="80">
        <v>0</v>
      </c>
      <c r="H24" s="81"/>
      <c r="I24" s="80" t="s">
        <v>22</v>
      </c>
      <c r="J24" s="80" t="s">
        <v>207</v>
      </c>
      <c r="K24" s="82">
        <v>250</v>
      </c>
      <c r="L24" s="99" t="s">
        <v>150</v>
      </c>
    </row>
    <row r="25" spans="1:12" ht="13.5">
      <c r="A25" s="98">
        <v>97020</v>
      </c>
      <c r="B25" s="83" t="s">
        <v>56</v>
      </c>
      <c r="C25" s="78">
        <v>35175</v>
      </c>
      <c r="D25" s="79" t="s">
        <v>11</v>
      </c>
      <c r="E25" s="80" t="s">
        <v>7</v>
      </c>
      <c r="F25" s="80" t="s">
        <v>8</v>
      </c>
      <c r="G25" s="80"/>
      <c r="H25" s="80"/>
      <c r="I25" s="80" t="s">
        <v>22</v>
      </c>
      <c r="J25" s="80" t="s">
        <v>207</v>
      </c>
      <c r="K25" s="82">
        <v>250</v>
      </c>
      <c r="L25" s="99" t="s">
        <v>150</v>
      </c>
    </row>
    <row r="26" spans="1:12" ht="13.5">
      <c r="A26" s="98">
        <v>97021</v>
      </c>
      <c r="B26" s="83" t="s">
        <v>57</v>
      </c>
      <c r="C26" s="78">
        <v>35175</v>
      </c>
      <c r="D26" s="79" t="s">
        <v>11</v>
      </c>
      <c r="E26" s="80" t="s">
        <v>7</v>
      </c>
      <c r="F26" s="80" t="s">
        <v>18</v>
      </c>
      <c r="G26" s="80">
        <v>3</v>
      </c>
      <c r="H26" s="80"/>
      <c r="I26" s="80" t="s">
        <v>22</v>
      </c>
      <c r="J26" s="80" t="s">
        <v>207</v>
      </c>
      <c r="K26" s="82">
        <v>250</v>
      </c>
      <c r="L26" s="99" t="s">
        <v>150</v>
      </c>
    </row>
    <row r="27" spans="1:12" ht="13.5">
      <c r="A27" s="98">
        <v>97022</v>
      </c>
      <c r="B27" s="83" t="s">
        <v>58</v>
      </c>
      <c r="C27" s="78">
        <v>35175</v>
      </c>
      <c r="D27" s="79" t="s">
        <v>185</v>
      </c>
      <c r="E27" s="80" t="s">
        <v>14</v>
      </c>
      <c r="F27" s="80" t="s">
        <v>18</v>
      </c>
      <c r="G27" s="80">
        <v>1</v>
      </c>
      <c r="H27" s="81" t="s">
        <v>59</v>
      </c>
      <c r="I27" s="80" t="s">
        <v>16</v>
      </c>
      <c r="J27" s="80" t="s">
        <v>207</v>
      </c>
      <c r="K27" s="82">
        <v>250</v>
      </c>
      <c r="L27" s="99" t="s">
        <v>150</v>
      </c>
    </row>
    <row r="28" spans="1:12" ht="13.5">
      <c r="A28" s="98">
        <v>97023</v>
      </c>
      <c r="B28" s="83" t="s">
        <v>60</v>
      </c>
      <c r="C28" s="78">
        <v>25678</v>
      </c>
      <c r="D28" s="79" t="s">
        <v>18</v>
      </c>
      <c r="E28" s="80" t="s">
        <v>7</v>
      </c>
      <c r="F28" s="80" t="s">
        <v>18</v>
      </c>
      <c r="G28" s="80">
        <v>2</v>
      </c>
      <c r="H28" s="81" t="s">
        <v>61</v>
      </c>
      <c r="I28" s="80" t="s">
        <v>25</v>
      </c>
      <c r="J28" s="80" t="s">
        <v>207</v>
      </c>
      <c r="K28" s="82">
        <v>500</v>
      </c>
      <c r="L28" s="99" t="s">
        <v>150</v>
      </c>
    </row>
    <row r="29" spans="1:12" ht="13.5">
      <c r="A29" s="98">
        <v>97024</v>
      </c>
      <c r="B29" s="83" t="s">
        <v>62</v>
      </c>
      <c r="C29" s="78">
        <v>35175</v>
      </c>
      <c r="D29" s="79" t="s">
        <v>11</v>
      </c>
      <c r="E29" s="80" t="s">
        <v>7</v>
      </c>
      <c r="F29" s="80" t="s">
        <v>8</v>
      </c>
      <c r="G29" s="80"/>
      <c r="H29" s="80"/>
      <c r="I29" s="80" t="s">
        <v>22</v>
      </c>
      <c r="J29" s="80" t="s">
        <v>207</v>
      </c>
      <c r="K29" s="82">
        <v>250</v>
      </c>
      <c r="L29" s="99" t="s">
        <v>150</v>
      </c>
    </row>
    <row r="30" spans="1:12" ht="13.5">
      <c r="A30" s="98">
        <v>97025</v>
      </c>
      <c r="B30" s="83" t="s">
        <v>63</v>
      </c>
      <c r="C30" s="78">
        <v>35175</v>
      </c>
      <c r="D30" s="79" t="s">
        <v>185</v>
      </c>
      <c r="E30" s="80" t="s">
        <v>14</v>
      </c>
      <c r="F30" s="80" t="s">
        <v>8</v>
      </c>
      <c r="G30" s="80"/>
      <c r="H30" s="81" t="s">
        <v>64</v>
      </c>
      <c r="I30" s="80" t="s">
        <v>65</v>
      </c>
      <c r="J30" s="80" t="s">
        <v>206</v>
      </c>
      <c r="K30" s="82">
        <v>400</v>
      </c>
      <c r="L30" s="99" t="s">
        <v>128</v>
      </c>
    </row>
    <row r="31" spans="1:12" ht="13.5">
      <c r="A31" s="98">
        <v>97026</v>
      </c>
      <c r="B31" s="83" t="s">
        <v>66</v>
      </c>
      <c r="C31" s="78">
        <v>35175</v>
      </c>
      <c r="D31" s="79" t="s">
        <v>185</v>
      </c>
      <c r="E31" s="80" t="s">
        <v>14</v>
      </c>
      <c r="F31" s="80" t="s">
        <v>18</v>
      </c>
      <c r="G31" s="80">
        <v>1</v>
      </c>
      <c r="H31" s="81" t="s">
        <v>67</v>
      </c>
      <c r="I31" s="80" t="s">
        <v>65</v>
      </c>
      <c r="J31" s="80" t="s">
        <v>206</v>
      </c>
      <c r="K31" s="82">
        <v>400</v>
      </c>
      <c r="L31" s="99" t="s">
        <v>150</v>
      </c>
    </row>
    <row r="32" spans="1:12" ht="13.5">
      <c r="A32" s="98">
        <v>97027</v>
      </c>
      <c r="B32" s="83" t="s">
        <v>68</v>
      </c>
      <c r="C32" s="78">
        <v>32618</v>
      </c>
      <c r="D32" s="79" t="s">
        <v>11</v>
      </c>
      <c r="E32" s="80" t="s">
        <v>7</v>
      </c>
      <c r="F32" s="80" t="s">
        <v>18</v>
      </c>
      <c r="G32" s="80">
        <v>0</v>
      </c>
      <c r="H32" s="81"/>
      <c r="I32" s="80" t="s">
        <v>22</v>
      </c>
      <c r="J32" s="80" t="s">
        <v>207</v>
      </c>
      <c r="K32" s="82">
        <v>250</v>
      </c>
      <c r="L32" s="99" t="s">
        <v>150</v>
      </c>
    </row>
    <row r="33" spans="1:12" ht="13.5">
      <c r="A33" s="98">
        <v>97028</v>
      </c>
      <c r="B33" s="83" t="s">
        <v>69</v>
      </c>
      <c r="C33" s="78">
        <v>35175</v>
      </c>
      <c r="D33" s="79" t="s">
        <v>11</v>
      </c>
      <c r="E33" s="80" t="s">
        <v>7</v>
      </c>
      <c r="F33" s="80" t="s">
        <v>18</v>
      </c>
      <c r="G33" s="80">
        <v>1</v>
      </c>
      <c r="H33" s="80"/>
      <c r="I33" s="80" t="s">
        <v>22</v>
      </c>
      <c r="J33" s="80" t="s">
        <v>207</v>
      </c>
      <c r="K33" s="82">
        <v>250</v>
      </c>
      <c r="L33" s="99" t="s">
        <v>150</v>
      </c>
    </row>
    <row r="34" spans="1:12" ht="13.5">
      <c r="A34" s="98">
        <v>97029</v>
      </c>
      <c r="B34" s="83" t="s">
        <v>70</v>
      </c>
      <c r="C34" s="78">
        <v>35175</v>
      </c>
      <c r="D34" s="79" t="s">
        <v>185</v>
      </c>
      <c r="E34" s="80" t="s">
        <v>14</v>
      </c>
      <c r="F34" s="80" t="s">
        <v>8</v>
      </c>
      <c r="G34" s="80"/>
      <c r="H34" s="81" t="s">
        <v>71</v>
      </c>
      <c r="I34" s="80" t="s">
        <v>40</v>
      </c>
      <c r="J34" s="80" t="s">
        <v>207</v>
      </c>
      <c r="K34" s="82">
        <v>300</v>
      </c>
      <c r="L34" s="99" t="s">
        <v>150</v>
      </c>
    </row>
    <row r="35" spans="1:12" ht="13.5">
      <c r="A35" s="98">
        <v>97030</v>
      </c>
      <c r="B35" s="83" t="s">
        <v>72</v>
      </c>
      <c r="C35" s="78">
        <v>35175</v>
      </c>
      <c r="D35" s="79" t="s">
        <v>185</v>
      </c>
      <c r="E35" s="80" t="s">
        <v>14</v>
      </c>
      <c r="F35" s="80" t="s">
        <v>18</v>
      </c>
      <c r="G35" s="80">
        <v>2</v>
      </c>
      <c r="H35" s="81" t="s">
        <v>73</v>
      </c>
      <c r="I35" s="80" t="s">
        <v>16</v>
      </c>
      <c r="J35" s="80" t="s">
        <v>206</v>
      </c>
      <c r="K35" s="82">
        <v>300</v>
      </c>
      <c r="L35" s="99" t="s">
        <v>129</v>
      </c>
    </row>
    <row r="36" spans="1:12" ht="13.5">
      <c r="A36" s="98">
        <v>97031</v>
      </c>
      <c r="B36" s="83" t="s">
        <v>74</v>
      </c>
      <c r="C36" s="78">
        <v>34444</v>
      </c>
      <c r="D36" s="79" t="s">
        <v>11</v>
      </c>
      <c r="E36" s="80" t="s">
        <v>7</v>
      </c>
      <c r="F36" s="80" t="s">
        <v>8</v>
      </c>
      <c r="G36" s="80"/>
      <c r="H36" s="81"/>
      <c r="I36" s="80" t="s">
        <v>22</v>
      </c>
      <c r="J36" s="80" t="s">
        <v>207</v>
      </c>
      <c r="K36" s="82">
        <v>250</v>
      </c>
      <c r="L36" s="99" t="s">
        <v>150</v>
      </c>
    </row>
    <row r="37" spans="1:12" ht="13.5">
      <c r="A37" s="98">
        <v>97032</v>
      </c>
      <c r="B37" s="83" t="s">
        <v>75</v>
      </c>
      <c r="C37" s="78">
        <v>35175</v>
      </c>
      <c r="D37" s="79" t="s">
        <v>185</v>
      </c>
      <c r="E37" s="80" t="s">
        <v>14</v>
      </c>
      <c r="F37" s="80" t="s">
        <v>18</v>
      </c>
      <c r="G37" s="80">
        <v>1</v>
      </c>
      <c r="H37" s="81" t="s">
        <v>76</v>
      </c>
      <c r="I37" s="80" t="s">
        <v>65</v>
      </c>
      <c r="J37" s="80" t="s">
        <v>206</v>
      </c>
      <c r="K37" s="82">
        <v>400</v>
      </c>
      <c r="L37" s="99" t="s">
        <v>150</v>
      </c>
    </row>
    <row r="38" spans="1:12" ht="13.5">
      <c r="A38" s="98">
        <v>97033</v>
      </c>
      <c r="B38" s="83" t="s">
        <v>77</v>
      </c>
      <c r="C38" s="78">
        <v>35905</v>
      </c>
      <c r="D38" s="79" t="s">
        <v>185</v>
      </c>
      <c r="E38" s="80" t="s">
        <v>7</v>
      </c>
      <c r="F38" s="80" t="s">
        <v>18</v>
      </c>
      <c r="G38" s="80">
        <v>0</v>
      </c>
      <c r="H38" s="81" t="s">
        <v>78</v>
      </c>
      <c r="I38" s="80" t="s">
        <v>65</v>
      </c>
      <c r="J38" s="80" t="s">
        <v>207</v>
      </c>
      <c r="K38" s="82">
        <v>350</v>
      </c>
      <c r="L38" s="99" t="s">
        <v>150</v>
      </c>
    </row>
    <row r="39" spans="1:12" ht="13.5">
      <c r="A39" s="98">
        <v>97034</v>
      </c>
      <c r="B39" s="77" t="s">
        <v>79</v>
      </c>
      <c r="C39" s="78">
        <v>35175</v>
      </c>
      <c r="D39" s="79" t="s">
        <v>11</v>
      </c>
      <c r="E39" s="80" t="s">
        <v>7</v>
      </c>
      <c r="F39" s="80" t="s">
        <v>8</v>
      </c>
      <c r="G39" s="80"/>
      <c r="H39" s="81"/>
      <c r="I39" s="80" t="s">
        <v>80</v>
      </c>
      <c r="J39" s="80" t="s">
        <v>207</v>
      </c>
      <c r="K39" s="82">
        <v>200</v>
      </c>
      <c r="L39" s="99" t="s">
        <v>130</v>
      </c>
    </row>
    <row r="40" spans="1:12" ht="13.5">
      <c r="A40" s="98">
        <v>97035</v>
      </c>
      <c r="B40" s="83" t="s">
        <v>81</v>
      </c>
      <c r="C40" s="78">
        <v>35175</v>
      </c>
      <c r="D40" s="79" t="s">
        <v>185</v>
      </c>
      <c r="E40" s="80" t="s">
        <v>14</v>
      </c>
      <c r="F40" s="80" t="s">
        <v>8</v>
      </c>
      <c r="G40" s="80"/>
      <c r="H40" s="81" t="s">
        <v>82</v>
      </c>
      <c r="I40" s="80" t="s">
        <v>65</v>
      </c>
      <c r="J40" s="80" t="s">
        <v>207</v>
      </c>
      <c r="K40" s="82">
        <v>350</v>
      </c>
      <c r="L40" s="99" t="s">
        <v>150</v>
      </c>
    </row>
    <row r="41" spans="1:12" ht="13.5">
      <c r="A41" s="98">
        <v>97036</v>
      </c>
      <c r="B41" s="83" t="s">
        <v>83</v>
      </c>
      <c r="C41" s="78">
        <v>35175</v>
      </c>
      <c r="D41" s="79" t="s">
        <v>185</v>
      </c>
      <c r="E41" s="80" t="s">
        <v>14</v>
      </c>
      <c r="F41" s="80" t="s">
        <v>8</v>
      </c>
      <c r="G41" s="80"/>
      <c r="H41" s="81" t="s">
        <v>84</v>
      </c>
      <c r="I41" s="81" t="s">
        <v>16</v>
      </c>
      <c r="J41" s="80" t="s">
        <v>207</v>
      </c>
      <c r="K41" s="82">
        <v>250</v>
      </c>
      <c r="L41" s="99" t="s">
        <v>150</v>
      </c>
    </row>
    <row r="42" spans="1:12" ht="13.5">
      <c r="A42" s="98">
        <v>97037</v>
      </c>
      <c r="B42" s="83" t="s">
        <v>85</v>
      </c>
      <c r="C42" s="78">
        <v>36270</v>
      </c>
      <c r="D42" s="79" t="s">
        <v>11</v>
      </c>
      <c r="E42" s="80" t="s">
        <v>7</v>
      </c>
      <c r="F42" s="80" t="s">
        <v>8</v>
      </c>
      <c r="G42" s="80"/>
      <c r="H42" s="80"/>
      <c r="I42" s="80" t="s">
        <v>22</v>
      </c>
      <c r="J42" s="80" t="s">
        <v>207</v>
      </c>
      <c r="K42" s="82">
        <v>250</v>
      </c>
      <c r="L42" s="99" t="s">
        <v>150</v>
      </c>
    </row>
    <row r="43" spans="1:12" ht="13.5">
      <c r="A43" s="98">
        <v>97038</v>
      </c>
      <c r="B43" s="83" t="s">
        <v>86</v>
      </c>
      <c r="C43" s="78">
        <v>35175</v>
      </c>
      <c r="D43" s="79" t="s">
        <v>185</v>
      </c>
      <c r="E43" s="80" t="s">
        <v>14</v>
      </c>
      <c r="F43" s="80" t="s">
        <v>18</v>
      </c>
      <c r="G43" s="80">
        <v>1</v>
      </c>
      <c r="H43" s="81" t="s">
        <v>87</v>
      </c>
      <c r="I43" s="80" t="s">
        <v>65</v>
      </c>
      <c r="J43" s="80" t="s">
        <v>206</v>
      </c>
      <c r="K43" s="82">
        <v>400</v>
      </c>
      <c r="L43" s="99" t="s">
        <v>129</v>
      </c>
    </row>
    <row r="44" spans="1:12" ht="13.5">
      <c r="A44" s="98">
        <v>97039</v>
      </c>
      <c r="B44" s="83" t="s">
        <v>88</v>
      </c>
      <c r="C44" s="78">
        <v>24948</v>
      </c>
      <c r="D44" s="79" t="s">
        <v>11</v>
      </c>
      <c r="E44" s="80" t="s">
        <v>7</v>
      </c>
      <c r="F44" s="80" t="s">
        <v>18</v>
      </c>
      <c r="G44" s="80">
        <v>3</v>
      </c>
      <c r="H44" s="81"/>
      <c r="I44" s="80" t="s">
        <v>22</v>
      </c>
      <c r="J44" s="80" t="s">
        <v>207</v>
      </c>
      <c r="K44" s="82">
        <v>250</v>
      </c>
      <c r="L44" s="99" t="s">
        <v>150</v>
      </c>
    </row>
    <row r="45" spans="1:12" ht="13.5">
      <c r="A45" s="98">
        <v>97040</v>
      </c>
      <c r="B45" s="83" t="s">
        <v>89</v>
      </c>
      <c r="C45" s="78">
        <v>35175</v>
      </c>
      <c r="D45" s="79" t="s">
        <v>185</v>
      </c>
      <c r="E45" s="80" t="s">
        <v>14</v>
      </c>
      <c r="F45" s="80" t="s">
        <v>8</v>
      </c>
      <c r="G45" s="80"/>
      <c r="H45" s="81" t="s">
        <v>90</v>
      </c>
      <c r="I45" s="80" t="s">
        <v>65</v>
      </c>
      <c r="J45" s="80" t="s">
        <v>207</v>
      </c>
      <c r="K45" s="82">
        <v>350</v>
      </c>
      <c r="L45" s="99" t="s">
        <v>150</v>
      </c>
    </row>
    <row r="46" spans="1:12" ht="13.5">
      <c r="A46" s="98">
        <v>97041</v>
      </c>
      <c r="B46" s="83" t="s">
        <v>91</v>
      </c>
      <c r="C46" s="78">
        <v>35175</v>
      </c>
      <c r="D46" s="79" t="s">
        <v>18</v>
      </c>
      <c r="E46" s="80" t="s">
        <v>14</v>
      </c>
      <c r="F46" s="80" t="s">
        <v>8</v>
      </c>
      <c r="G46" s="80"/>
      <c r="H46" s="81" t="s">
        <v>92</v>
      </c>
      <c r="I46" s="80" t="s">
        <v>25</v>
      </c>
      <c r="J46" s="80" t="s">
        <v>207</v>
      </c>
      <c r="K46" s="82">
        <v>500</v>
      </c>
      <c r="L46" s="99" t="s">
        <v>150</v>
      </c>
    </row>
    <row r="47" spans="1:12" ht="13.5">
      <c r="A47" s="98">
        <v>97042</v>
      </c>
      <c r="B47" s="83" t="s">
        <v>93</v>
      </c>
      <c r="C47" s="78">
        <v>35175</v>
      </c>
      <c r="D47" s="79" t="s">
        <v>11</v>
      </c>
      <c r="E47" s="80" t="s">
        <v>7</v>
      </c>
      <c r="F47" s="80" t="s">
        <v>18</v>
      </c>
      <c r="G47" s="80">
        <v>0</v>
      </c>
      <c r="H47" s="80"/>
      <c r="I47" s="80" t="s">
        <v>22</v>
      </c>
      <c r="J47" s="80" t="s">
        <v>207</v>
      </c>
      <c r="K47" s="82">
        <v>250</v>
      </c>
      <c r="L47" s="99" t="s">
        <v>150</v>
      </c>
    </row>
    <row r="48" spans="1:12" ht="13.5">
      <c r="A48" s="98">
        <v>97043</v>
      </c>
      <c r="B48" s="83" t="s">
        <v>94</v>
      </c>
      <c r="C48" s="78">
        <v>35175</v>
      </c>
      <c r="D48" s="79" t="s">
        <v>185</v>
      </c>
      <c r="E48" s="80" t="s">
        <v>14</v>
      </c>
      <c r="F48" s="80" t="s">
        <v>8</v>
      </c>
      <c r="G48" s="80"/>
      <c r="H48" s="81" t="s">
        <v>95</v>
      </c>
      <c r="I48" s="80" t="s">
        <v>16</v>
      </c>
      <c r="J48" s="80" t="s">
        <v>207</v>
      </c>
      <c r="K48" s="82">
        <v>250</v>
      </c>
      <c r="L48" s="99" t="s">
        <v>150</v>
      </c>
    </row>
    <row r="49" spans="1:12" ht="13.5">
      <c r="A49" s="98">
        <v>97044</v>
      </c>
      <c r="B49" s="83" t="s">
        <v>96</v>
      </c>
      <c r="C49" s="78">
        <v>35175</v>
      </c>
      <c r="D49" s="79" t="s">
        <v>11</v>
      </c>
      <c r="E49" s="80" t="s">
        <v>14</v>
      </c>
      <c r="F49" s="80" t="s">
        <v>18</v>
      </c>
      <c r="G49" s="80">
        <v>0</v>
      </c>
      <c r="H49" s="81"/>
      <c r="I49" s="80" t="s">
        <v>22</v>
      </c>
      <c r="J49" s="80" t="s">
        <v>207</v>
      </c>
      <c r="K49" s="82">
        <v>250</v>
      </c>
      <c r="L49" s="99" t="s">
        <v>150</v>
      </c>
    </row>
    <row r="50" spans="1:12" ht="13.5">
      <c r="A50" s="98">
        <v>97045</v>
      </c>
      <c r="B50" s="77" t="s">
        <v>97</v>
      </c>
      <c r="C50" s="78">
        <v>35175</v>
      </c>
      <c r="D50" s="79" t="s">
        <v>185</v>
      </c>
      <c r="E50" s="80" t="s">
        <v>14</v>
      </c>
      <c r="F50" s="80" t="s">
        <v>18</v>
      </c>
      <c r="G50" s="80">
        <v>1</v>
      </c>
      <c r="H50" s="81" t="s">
        <v>98</v>
      </c>
      <c r="I50" s="80" t="s">
        <v>65</v>
      </c>
      <c r="J50" s="80" t="s">
        <v>207</v>
      </c>
      <c r="K50" s="82">
        <v>350</v>
      </c>
      <c r="L50" s="99" t="s">
        <v>150</v>
      </c>
    </row>
    <row r="51" spans="1:12" ht="13.5">
      <c r="A51" s="98">
        <v>97046</v>
      </c>
      <c r="B51" s="77" t="s">
        <v>99</v>
      </c>
      <c r="C51" s="78">
        <v>35175</v>
      </c>
      <c r="D51" s="79" t="s">
        <v>11</v>
      </c>
      <c r="E51" s="80" t="s">
        <v>7</v>
      </c>
      <c r="F51" s="80" t="s">
        <v>8</v>
      </c>
      <c r="G51" s="80"/>
      <c r="H51" s="81"/>
      <c r="I51" s="80" t="s">
        <v>22</v>
      </c>
      <c r="J51" s="80" t="s">
        <v>207</v>
      </c>
      <c r="K51" s="82">
        <v>250</v>
      </c>
      <c r="L51" s="99" t="s">
        <v>150</v>
      </c>
    </row>
    <row r="52" spans="1:12" ht="13.5">
      <c r="A52" s="98">
        <v>97047</v>
      </c>
      <c r="B52" s="83" t="s">
        <v>100</v>
      </c>
      <c r="C52" s="78">
        <v>35175</v>
      </c>
      <c r="D52" s="79" t="s">
        <v>185</v>
      </c>
      <c r="E52" s="80" t="s">
        <v>7</v>
      </c>
      <c r="F52" s="80" t="s">
        <v>8</v>
      </c>
      <c r="G52" s="80"/>
      <c r="H52" s="81" t="s">
        <v>101</v>
      </c>
      <c r="I52" s="80" t="s">
        <v>40</v>
      </c>
      <c r="J52" s="80" t="s">
        <v>206</v>
      </c>
      <c r="K52" s="82">
        <v>350</v>
      </c>
      <c r="L52" s="99" t="s">
        <v>128</v>
      </c>
    </row>
    <row r="53" spans="1:12" ht="13.5">
      <c r="A53" s="98">
        <v>97048</v>
      </c>
      <c r="B53" s="77" t="s">
        <v>102</v>
      </c>
      <c r="C53" s="78">
        <v>35266</v>
      </c>
      <c r="D53" s="79" t="s">
        <v>185</v>
      </c>
      <c r="E53" s="80" t="s">
        <v>14</v>
      </c>
      <c r="F53" s="80" t="s">
        <v>18</v>
      </c>
      <c r="G53" s="80">
        <v>2</v>
      </c>
      <c r="H53" s="81" t="s">
        <v>103</v>
      </c>
      <c r="I53" s="80" t="s">
        <v>65</v>
      </c>
      <c r="J53" s="80" t="s">
        <v>206</v>
      </c>
      <c r="K53" s="82">
        <v>400</v>
      </c>
      <c r="L53" s="99" t="s">
        <v>128</v>
      </c>
    </row>
    <row r="54" spans="1:12" ht="13.5">
      <c r="A54" s="98">
        <v>97049</v>
      </c>
      <c r="B54" s="83" t="s">
        <v>104</v>
      </c>
      <c r="C54" s="78">
        <v>35175</v>
      </c>
      <c r="D54" s="79" t="s">
        <v>185</v>
      </c>
      <c r="E54" s="80" t="s">
        <v>7</v>
      </c>
      <c r="F54" s="80" t="s">
        <v>8</v>
      </c>
      <c r="G54" s="80"/>
      <c r="H54" s="81" t="s">
        <v>105</v>
      </c>
      <c r="I54" s="80" t="s">
        <v>65</v>
      </c>
      <c r="J54" s="80" t="s">
        <v>206</v>
      </c>
      <c r="K54" s="82">
        <v>400</v>
      </c>
      <c r="L54" s="99" t="s">
        <v>150</v>
      </c>
    </row>
    <row r="55" spans="1:12" ht="13.5">
      <c r="A55" s="98">
        <v>97050</v>
      </c>
      <c r="B55" s="77" t="s">
        <v>106</v>
      </c>
      <c r="C55" s="78">
        <v>35175</v>
      </c>
      <c r="D55" s="79" t="s">
        <v>185</v>
      </c>
      <c r="E55" s="80" t="s">
        <v>14</v>
      </c>
      <c r="F55" s="80" t="s">
        <v>8</v>
      </c>
      <c r="G55" s="80"/>
      <c r="H55" s="81"/>
      <c r="I55" s="80" t="s">
        <v>40</v>
      </c>
      <c r="J55" s="80" t="s">
        <v>207</v>
      </c>
      <c r="K55" s="82">
        <v>500</v>
      </c>
      <c r="L55" s="99" t="s">
        <v>150</v>
      </c>
    </row>
    <row r="56" spans="1:12" ht="13.5">
      <c r="A56" s="98">
        <v>97051</v>
      </c>
      <c r="B56" s="107" t="s">
        <v>195</v>
      </c>
      <c r="C56" s="85">
        <v>36643</v>
      </c>
      <c r="D56" s="79" t="s">
        <v>185</v>
      </c>
      <c r="E56" s="80" t="s">
        <v>7</v>
      </c>
      <c r="F56" s="80" t="s">
        <v>8</v>
      </c>
      <c r="G56" s="80"/>
      <c r="H56" s="81"/>
      <c r="I56" s="80" t="s">
        <v>40</v>
      </c>
      <c r="J56" s="80" t="s">
        <v>207</v>
      </c>
      <c r="K56" s="82">
        <v>500</v>
      </c>
      <c r="L56" s="99" t="s">
        <v>130</v>
      </c>
    </row>
    <row r="57" spans="1:12" ht="13.5">
      <c r="A57" s="98">
        <v>97052</v>
      </c>
      <c r="B57" s="107" t="s">
        <v>196</v>
      </c>
      <c r="C57" s="85">
        <v>36643</v>
      </c>
      <c r="D57" s="80" t="s">
        <v>185</v>
      </c>
      <c r="E57" s="80" t="s">
        <v>7</v>
      </c>
      <c r="F57" s="80" t="s">
        <v>8</v>
      </c>
      <c r="G57" s="80"/>
      <c r="H57" s="81"/>
      <c r="I57" s="80" t="s">
        <v>40</v>
      </c>
      <c r="J57" s="80" t="s">
        <v>207</v>
      </c>
      <c r="K57" s="82">
        <v>500</v>
      </c>
      <c r="L57" s="99" t="s">
        <v>130</v>
      </c>
    </row>
    <row r="58" spans="1:12" ht="13.5">
      <c r="A58" s="98">
        <v>97053</v>
      </c>
      <c r="B58" s="107" t="s">
        <v>197</v>
      </c>
      <c r="C58" s="85">
        <v>36643</v>
      </c>
      <c r="D58" s="80" t="s">
        <v>185</v>
      </c>
      <c r="E58" s="80" t="s">
        <v>14</v>
      </c>
      <c r="F58" s="80" t="s">
        <v>8</v>
      </c>
      <c r="G58" s="80"/>
      <c r="H58" s="81"/>
      <c r="I58" s="80" t="s">
        <v>40</v>
      </c>
      <c r="J58" s="80" t="s">
        <v>207</v>
      </c>
      <c r="K58" s="82">
        <v>500</v>
      </c>
      <c r="L58" s="99" t="s">
        <v>130</v>
      </c>
    </row>
    <row r="59" spans="1:12" ht="13.5">
      <c r="A59" s="98">
        <v>97054</v>
      </c>
      <c r="B59" s="107" t="s">
        <v>198</v>
      </c>
      <c r="C59" s="85">
        <v>36643</v>
      </c>
      <c r="D59" s="80" t="s">
        <v>185</v>
      </c>
      <c r="E59" s="80" t="s">
        <v>14</v>
      </c>
      <c r="F59" s="80" t="s">
        <v>8</v>
      </c>
      <c r="G59" s="80"/>
      <c r="H59" s="81"/>
      <c r="I59" s="80" t="s">
        <v>40</v>
      </c>
      <c r="J59" s="80" t="s">
        <v>207</v>
      </c>
      <c r="K59" s="82">
        <v>500</v>
      </c>
      <c r="L59" s="99" t="s">
        <v>130</v>
      </c>
    </row>
    <row r="60" spans="1:12" ht="13.5">
      <c r="A60" s="98">
        <v>97055</v>
      </c>
      <c r="B60" s="107" t="s">
        <v>199</v>
      </c>
      <c r="C60" s="85">
        <v>36643</v>
      </c>
      <c r="D60" s="80" t="s">
        <v>185</v>
      </c>
      <c r="E60" s="80" t="s">
        <v>14</v>
      </c>
      <c r="F60" s="80" t="s">
        <v>8</v>
      </c>
      <c r="G60" s="80"/>
      <c r="H60" s="81"/>
      <c r="I60" s="80" t="s">
        <v>40</v>
      </c>
      <c r="J60" s="80" t="s">
        <v>207</v>
      </c>
      <c r="K60" s="82">
        <v>500</v>
      </c>
      <c r="L60" s="99" t="s">
        <v>130</v>
      </c>
    </row>
    <row r="61" spans="1:12" ht="13.5">
      <c r="A61" s="98">
        <v>97056</v>
      </c>
      <c r="B61" s="107" t="s">
        <v>200</v>
      </c>
      <c r="C61" s="85">
        <v>36643</v>
      </c>
      <c r="D61" s="80" t="s">
        <v>185</v>
      </c>
      <c r="E61" s="80" t="s">
        <v>7</v>
      </c>
      <c r="F61" s="80" t="s">
        <v>8</v>
      </c>
      <c r="G61" s="80"/>
      <c r="H61" s="81"/>
      <c r="I61" s="80" t="s">
        <v>40</v>
      </c>
      <c r="J61" s="80" t="s">
        <v>207</v>
      </c>
      <c r="K61" s="82">
        <v>500</v>
      </c>
      <c r="L61" s="99" t="s">
        <v>130</v>
      </c>
    </row>
    <row r="62" spans="1:12" ht="13.5">
      <c r="A62" s="98">
        <v>97057</v>
      </c>
      <c r="B62" s="107" t="s">
        <v>201</v>
      </c>
      <c r="C62" s="85">
        <v>36643</v>
      </c>
      <c r="D62" s="80" t="s">
        <v>185</v>
      </c>
      <c r="E62" s="80" t="s">
        <v>14</v>
      </c>
      <c r="F62" s="80" t="s">
        <v>8</v>
      </c>
      <c r="G62" s="80"/>
      <c r="H62" s="81"/>
      <c r="I62" s="80" t="s">
        <v>40</v>
      </c>
      <c r="J62" s="80" t="s">
        <v>207</v>
      </c>
      <c r="K62" s="82">
        <v>500</v>
      </c>
      <c r="L62" s="99" t="s">
        <v>130</v>
      </c>
    </row>
    <row r="63" spans="1:12" ht="13.5">
      <c r="A63" s="98">
        <v>97058</v>
      </c>
      <c r="B63" s="107" t="s">
        <v>193</v>
      </c>
      <c r="C63" s="85">
        <v>36643</v>
      </c>
      <c r="D63" s="80" t="s">
        <v>185</v>
      </c>
      <c r="E63" s="80" t="s">
        <v>14</v>
      </c>
      <c r="F63" s="80" t="s">
        <v>8</v>
      </c>
      <c r="G63" s="80"/>
      <c r="H63" s="81"/>
      <c r="I63" s="80" t="s">
        <v>40</v>
      </c>
      <c r="J63" s="80" t="s">
        <v>207</v>
      </c>
      <c r="K63" s="82">
        <v>500</v>
      </c>
      <c r="L63" s="99" t="s">
        <v>130</v>
      </c>
    </row>
    <row r="64" spans="1:12" ht="13.5">
      <c r="A64" s="98">
        <v>97059</v>
      </c>
      <c r="B64" s="107" t="s">
        <v>194</v>
      </c>
      <c r="C64" s="85">
        <v>36643</v>
      </c>
      <c r="D64" s="80" t="s">
        <v>185</v>
      </c>
      <c r="E64" s="80" t="s">
        <v>14</v>
      </c>
      <c r="F64" s="80" t="s">
        <v>8</v>
      </c>
      <c r="G64" s="80"/>
      <c r="H64" s="81"/>
      <c r="I64" s="80" t="s">
        <v>40</v>
      </c>
      <c r="J64" s="80" t="s">
        <v>207</v>
      </c>
      <c r="K64" s="82">
        <v>500</v>
      </c>
      <c r="L64" s="99" t="s">
        <v>130</v>
      </c>
    </row>
    <row r="65" spans="1:12" ht="14.25" thickBot="1">
      <c r="A65" s="100">
        <v>97060</v>
      </c>
      <c r="B65" s="108" t="s">
        <v>202</v>
      </c>
      <c r="C65" s="101">
        <v>36643</v>
      </c>
      <c r="D65" s="102" t="s">
        <v>185</v>
      </c>
      <c r="E65" s="102" t="s">
        <v>14</v>
      </c>
      <c r="F65" s="102" t="s">
        <v>8</v>
      </c>
      <c r="G65" s="102"/>
      <c r="H65" s="103"/>
      <c r="I65" s="102" t="s">
        <v>40</v>
      </c>
      <c r="J65" s="102" t="s">
        <v>207</v>
      </c>
      <c r="K65" s="104">
        <v>500</v>
      </c>
      <c r="L65" s="105" t="s">
        <v>130</v>
      </c>
    </row>
    <row r="66" s="2" customFormat="1" ht="13.5" thickTop="1"/>
  </sheetData>
  <sheetProtection/>
  <mergeCells count="1">
    <mergeCell ref="A3:L3"/>
  </mergeCells>
  <printOptions headings="1" horizontalCentered="1"/>
  <pageMargins left="0.3937007874015748" right="0.3937007874015748" top="0.3937007874015748" bottom="1" header="0.5118110236220472" footer="0.5118110236220472"/>
  <pageSetup fitToHeight="1" fitToWidth="1" horizontalDpi="120" verticalDpi="12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showGridLines="0" zoomScalePageLayoutView="0" workbookViewId="0" topLeftCell="A1">
      <selection activeCell="D20" sqref="D20"/>
    </sheetView>
  </sheetViews>
  <sheetFormatPr defaultColWidth="11.421875" defaultRowHeight="12.75"/>
  <cols>
    <col min="1" max="1" width="2.7109375" style="0" customWidth="1"/>
    <col min="6" max="7" width="2.7109375" style="0" customWidth="1"/>
  </cols>
  <sheetData>
    <row r="1" ht="18">
      <c r="A1" s="115" t="s">
        <v>203</v>
      </c>
    </row>
    <row r="3" ht="12.75">
      <c r="A3" s="116" t="s">
        <v>250</v>
      </c>
    </row>
    <row r="5" spans="1:2" ht="12.75">
      <c r="A5" s="109" t="s">
        <v>204</v>
      </c>
      <c r="B5" s="76" t="s">
        <v>205</v>
      </c>
    </row>
    <row r="7" spans="2:4" ht="12.75">
      <c r="B7" s="126" t="s">
        <v>243</v>
      </c>
      <c r="C7" s="127"/>
      <c r="D7" s="114"/>
    </row>
    <row r="9" spans="1:2" ht="12.75">
      <c r="A9" s="109" t="s">
        <v>177</v>
      </c>
      <c r="B9" s="76" t="s">
        <v>209</v>
      </c>
    </row>
    <row r="11" spans="2:4" ht="12.75">
      <c r="B11" s="126" t="s">
        <v>244</v>
      </c>
      <c r="C11" s="127"/>
      <c r="D11" s="114"/>
    </row>
    <row r="13" spans="1:2" ht="12.75">
      <c r="A13" s="109" t="s">
        <v>178</v>
      </c>
      <c r="B13" s="76" t="s">
        <v>208</v>
      </c>
    </row>
    <row r="15" spans="2:4" ht="12.75">
      <c r="B15" s="126" t="s">
        <v>245</v>
      </c>
      <c r="C15" s="127"/>
      <c r="D15" s="114"/>
    </row>
    <row r="17" spans="1:2" ht="12.75">
      <c r="A17" s="109" t="s">
        <v>179</v>
      </c>
      <c r="B17" s="76" t="s">
        <v>227</v>
      </c>
    </row>
    <row r="19" spans="2:4" ht="12.75">
      <c r="B19" s="126" t="s">
        <v>228</v>
      </c>
      <c r="C19" s="127"/>
      <c r="D19" s="114"/>
    </row>
    <row r="20" spans="2:4" ht="12.75">
      <c r="B20" s="126" t="s">
        <v>229</v>
      </c>
      <c r="C20" s="127"/>
      <c r="D20" s="114"/>
    </row>
    <row r="22" spans="1:2" ht="12.75">
      <c r="A22" s="109" t="s">
        <v>180</v>
      </c>
      <c r="B22" s="76" t="s">
        <v>223</v>
      </c>
    </row>
    <row r="23" spans="1:2" ht="12.75">
      <c r="A23" s="109"/>
      <c r="B23" s="76"/>
    </row>
    <row r="24" spans="2:5" ht="12.75">
      <c r="B24" s="76"/>
      <c r="D24" s="110" t="s">
        <v>249</v>
      </c>
      <c r="E24" s="110" t="s">
        <v>248</v>
      </c>
    </row>
    <row r="25" spans="2:5" ht="12.75">
      <c r="B25" s="126" t="s">
        <v>222</v>
      </c>
      <c r="C25" s="127"/>
      <c r="D25" s="113"/>
      <c r="E25" s="113"/>
    </row>
    <row r="26" spans="2:5" ht="12.75">
      <c r="B26" s="126" t="s">
        <v>224</v>
      </c>
      <c r="C26" s="127"/>
      <c r="D26" s="113"/>
      <c r="E26" s="113"/>
    </row>
    <row r="27" spans="2:5" ht="12.75">
      <c r="B27" s="120" t="s">
        <v>139</v>
      </c>
      <c r="C27" s="121"/>
      <c r="D27" s="113"/>
      <c r="E27" s="113"/>
    </row>
    <row r="29" spans="1:2" ht="12.75">
      <c r="A29" s="109" t="s">
        <v>181</v>
      </c>
      <c r="B29" s="76" t="s">
        <v>205</v>
      </c>
    </row>
    <row r="30" spans="1:2" ht="12.75">
      <c r="A30" s="109"/>
      <c r="B30" s="76"/>
    </row>
    <row r="31" spans="4:5" ht="12.75">
      <c r="D31" s="110" t="s">
        <v>249</v>
      </c>
      <c r="E31" s="110" t="s">
        <v>248</v>
      </c>
    </row>
    <row r="32" spans="2:5" ht="12.75">
      <c r="B32" s="126" t="s">
        <v>225</v>
      </c>
      <c r="C32" s="127"/>
      <c r="D32" s="113"/>
      <c r="E32" s="113"/>
    </row>
    <row r="33" spans="2:5" ht="12.75">
      <c r="B33" s="126" t="s">
        <v>226</v>
      </c>
      <c r="C33" s="127"/>
      <c r="D33" s="113"/>
      <c r="E33" s="113"/>
    </row>
    <row r="34" spans="2:5" ht="12.75">
      <c r="B34" s="120" t="s">
        <v>139</v>
      </c>
      <c r="C34" s="121"/>
      <c r="D34" s="113"/>
      <c r="E34" s="113"/>
    </row>
    <row r="36" spans="1:2" ht="12.75">
      <c r="A36" s="109" t="s">
        <v>182</v>
      </c>
      <c r="B36" s="76" t="s">
        <v>230</v>
      </c>
    </row>
    <row r="37" spans="1:2" ht="12.75">
      <c r="A37" s="109"/>
      <c r="B37" s="76"/>
    </row>
    <row r="38" spans="4:5" ht="12.75">
      <c r="D38" s="110" t="s">
        <v>249</v>
      </c>
      <c r="E38" s="110" t="s">
        <v>248</v>
      </c>
    </row>
    <row r="39" spans="2:5" ht="12.75">
      <c r="B39" s="126" t="s">
        <v>231</v>
      </c>
      <c r="C39" s="127"/>
      <c r="D39" s="113"/>
      <c r="E39" s="113"/>
    </row>
    <row r="40" spans="2:5" ht="12.75">
      <c r="B40" s="126" t="s">
        <v>232</v>
      </c>
      <c r="C40" s="127"/>
      <c r="D40" s="113"/>
      <c r="E40" s="113"/>
    </row>
    <row r="41" spans="2:5" ht="12.75">
      <c r="B41" s="120" t="s">
        <v>139</v>
      </c>
      <c r="C41" s="121"/>
      <c r="D41" s="113"/>
      <c r="E41" s="113"/>
    </row>
    <row r="43" spans="1:8" ht="12.75">
      <c r="A43" s="109" t="s">
        <v>211</v>
      </c>
      <c r="B43" s="76" t="s">
        <v>210</v>
      </c>
      <c r="G43" s="109" t="s">
        <v>212</v>
      </c>
      <c r="H43" s="76" t="s">
        <v>246</v>
      </c>
    </row>
    <row r="44" spans="1:8" ht="12.75">
      <c r="A44" s="109"/>
      <c r="B44" s="76"/>
      <c r="G44" s="109"/>
      <c r="H44" s="76"/>
    </row>
    <row r="45" spans="4:11" ht="12.75">
      <c r="D45" s="110" t="s">
        <v>249</v>
      </c>
      <c r="E45" s="110" t="s">
        <v>248</v>
      </c>
      <c r="J45" s="110" t="s">
        <v>249</v>
      </c>
      <c r="K45" s="110" t="s">
        <v>248</v>
      </c>
    </row>
    <row r="46" spans="2:11" ht="12.75">
      <c r="B46" s="126" t="s">
        <v>42</v>
      </c>
      <c r="C46" s="127"/>
      <c r="D46" s="113"/>
      <c r="E46" s="113"/>
      <c r="H46" s="126" t="s">
        <v>42</v>
      </c>
      <c r="I46" s="127"/>
      <c r="J46" s="113"/>
      <c r="K46" s="113"/>
    </row>
    <row r="47" spans="2:11" ht="12.75">
      <c r="B47" s="111" t="s">
        <v>10</v>
      </c>
      <c r="C47" s="112"/>
      <c r="D47" s="113"/>
      <c r="E47" s="113"/>
      <c r="H47" s="111" t="s">
        <v>10</v>
      </c>
      <c r="I47" s="112"/>
      <c r="J47" s="113"/>
      <c r="K47" s="113"/>
    </row>
    <row r="48" spans="2:11" ht="12.75">
      <c r="B48" s="126" t="s">
        <v>37</v>
      </c>
      <c r="C48" s="127"/>
      <c r="D48" s="113"/>
      <c r="E48" s="113"/>
      <c r="H48" s="126" t="s">
        <v>37</v>
      </c>
      <c r="I48" s="127"/>
      <c r="J48" s="113"/>
      <c r="K48" s="113"/>
    </row>
    <row r="49" spans="2:11" ht="12.75">
      <c r="B49" s="126" t="s">
        <v>20</v>
      </c>
      <c r="C49" s="127"/>
      <c r="D49" s="113"/>
      <c r="E49" s="113"/>
      <c r="H49" s="126" t="s">
        <v>20</v>
      </c>
      <c r="I49" s="127"/>
      <c r="J49" s="113"/>
      <c r="K49" s="113"/>
    </row>
    <row r="50" spans="2:11" ht="12.75">
      <c r="B50" s="126" t="s">
        <v>28</v>
      </c>
      <c r="C50" s="127"/>
      <c r="D50" s="113"/>
      <c r="E50" s="113"/>
      <c r="H50" s="126" t="s">
        <v>28</v>
      </c>
      <c r="I50" s="127"/>
      <c r="J50" s="113"/>
      <c r="K50" s="113"/>
    </row>
    <row r="51" spans="2:11" ht="12.75">
      <c r="B51" s="126" t="s">
        <v>65</v>
      </c>
      <c r="C51" s="127"/>
      <c r="D51" s="113"/>
      <c r="E51" s="113"/>
      <c r="H51" s="126" t="s">
        <v>65</v>
      </c>
      <c r="I51" s="127"/>
      <c r="J51" s="113"/>
      <c r="K51" s="113"/>
    </row>
    <row r="52" spans="2:11" ht="12.75">
      <c r="B52" s="126" t="s">
        <v>34</v>
      </c>
      <c r="C52" s="127"/>
      <c r="D52" s="113"/>
      <c r="E52" s="113"/>
      <c r="H52" s="126" t="s">
        <v>34</v>
      </c>
      <c r="I52" s="127"/>
      <c r="J52" s="113"/>
      <c r="K52" s="113"/>
    </row>
    <row r="53" spans="2:11" ht="12.75">
      <c r="B53" s="126" t="s">
        <v>53</v>
      </c>
      <c r="C53" s="127"/>
      <c r="D53" s="113"/>
      <c r="E53" s="113"/>
      <c r="H53" s="126" t="s">
        <v>53</v>
      </c>
      <c r="I53" s="127"/>
      <c r="J53" s="113"/>
      <c r="K53" s="113"/>
    </row>
    <row r="54" spans="2:11" ht="12.75">
      <c r="B54" s="126" t="s">
        <v>22</v>
      </c>
      <c r="C54" s="127"/>
      <c r="D54" s="113"/>
      <c r="E54" s="113"/>
      <c r="H54" s="126" t="s">
        <v>22</v>
      </c>
      <c r="I54" s="127"/>
      <c r="J54" s="113"/>
      <c r="K54" s="113"/>
    </row>
    <row r="55" spans="2:11" ht="12.75">
      <c r="B55" s="126" t="s">
        <v>40</v>
      </c>
      <c r="C55" s="127"/>
      <c r="D55" s="113"/>
      <c r="E55" s="113"/>
      <c r="H55" s="126" t="s">
        <v>40</v>
      </c>
      <c r="I55" s="127"/>
      <c r="J55" s="113"/>
      <c r="K55" s="113"/>
    </row>
    <row r="56" spans="2:11" ht="12.75">
      <c r="B56" s="126" t="s">
        <v>25</v>
      </c>
      <c r="C56" s="127"/>
      <c r="D56" s="113"/>
      <c r="E56" s="113"/>
      <c r="H56" s="126" t="s">
        <v>25</v>
      </c>
      <c r="I56" s="127"/>
      <c r="J56" s="113"/>
      <c r="K56" s="113"/>
    </row>
    <row r="57" spans="2:11" ht="12.75">
      <c r="B57" s="126" t="s">
        <v>16</v>
      </c>
      <c r="C57" s="127"/>
      <c r="D57" s="113"/>
      <c r="E57" s="113"/>
      <c r="H57" s="126" t="s">
        <v>16</v>
      </c>
      <c r="I57" s="127"/>
      <c r="J57" s="113"/>
      <c r="K57" s="113"/>
    </row>
    <row r="58" spans="2:11" ht="12.75">
      <c r="B58" s="126" t="s">
        <v>80</v>
      </c>
      <c r="C58" s="127"/>
      <c r="D58" s="113"/>
      <c r="E58" s="113"/>
      <c r="H58" s="126" t="s">
        <v>80</v>
      </c>
      <c r="I58" s="127"/>
      <c r="J58" s="113"/>
      <c r="K58" s="113"/>
    </row>
    <row r="59" spans="2:11" ht="12.75">
      <c r="B59" s="126" t="s">
        <v>47</v>
      </c>
      <c r="C59" s="127"/>
      <c r="D59" s="113"/>
      <c r="E59" s="113"/>
      <c r="H59" s="126" t="s">
        <v>47</v>
      </c>
      <c r="I59" s="127"/>
      <c r="J59" s="113"/>
      <c r="K59" s="113"/>
    </row>
    <row r="60" spans="2:11" ht="12.75">
      <c r="B60" s="120" t="s">
        <v>139</v>
      </c>
      <c r="C60" s="121"/>
      <c r="D60" s="113"/>
      <c r="E60" s="113"/>
      <c r="H60" s="120" t="s">
        <v>139</v>
      </c>
      <c r="I60" s="121"/>
      <c r="J60" s="113"/>
      <c r="K60" s="113"/>
    </row>
    <row r="62" spans="1:8" ht="12.75">
      <c r="A62" s="109" t="s">
        <v>214</v>
      </c>
      <c r="B62" s="76" t="s">
        <v>213</v>
      </c>
      <c r="G62" s="109" t="s">
        <v>215</v>
      </c>
      <c r="H62" s="76" t="s">
        <v>247</v>
      </c>
    </row>
    <row r="63" spans="1:8" ht="12.75">
      <c r="A63" s="109"/>
      <c r="B63" s="76"/>
      <c r="G63" s="109"/>
      <c r="H63" s="76"/>
    </row>
    <row r="64" spans="4:11" ht="12.75">
      <c r="D64" s="110" t="s">
        <v>249</v>
      </c>
      <c r="E64" s="110" t="s">
        <v>248</v>
      </c>
      <c r="J64" s="110" t="s">
        <v>249</v>
      </c>
      <c r="K64" s="110" t="s">
        <v>248</v>
      </c>
    </row>
    <row r="65" spans="2:11" ht="12.75">
      <c r="B65" s="129" t="s">
        <v>12</v>
      </c>
      <c r="C65" s="130"/>
      <c r="D65" s="113"/>
      <c r="E65" s="113"/>
      <c r="H65" s="129" t="s">
        <v>12</v>
      </c>
      <c r="I65" s="130"/>
      <c r="J65" s="113"/>
      <c r="K65" s="113"/>
    </row>
    <row r="66" spans="2:11" ht="12.75">
      <c r="B66" s="129" t="s">
        <v>184</v>
      </c>
      <c r="C66" s="130"/>
      <c r="D66" s="113"/>
      <c r="E66" s="113"/>
      <c r="H66" s="129" t="s">
        <v>184</v>
      </c>
      <c r="I66" s="130"/>
      <c r="J66" s="113"/>
      <c r="K66" s="113"/>
    </row>
    <row r="67" spans="2:11" ht="12.75">
      <c r="B67" s="129" t="s">
        <v>18</v>
      </c>
      <c r="C67" s="130"/>
      <c r="D67" s="113"/>
      <c r="E67" s="113"/>
      <c r="H67" s="129" t="s">
        <v>18</v>
      </c>
      <c r="I67" s="130"/>
      <c r="J67" s="113"/>
      <c r="K67" s="113"/>
    </row>
    <row r="68" spans="2:11" ht="12.75">
      <c r="B68" s="129" t="s">
        <v>185</v>
      </c>
      <c r="C68" s="130"/>
      <c r="D68" s="113"/>
      <c r="E68" s="113"/>
      <c r="H68" s="129" t="s">
        <v>185</v>
      </c>
      <c r="I68" s="130"/>
      <c r="J68" s="113"/>
      <c r="K68" s="113"/>
    </row>
    <row r="69" spans="2:11" ht="12.75">
      <c r="B69" s="129" t="s">
        <v>11</v>
      </c>
      <c r="C69" s="130"/>
      <c r="D69" s="113"/>
      <c r="E69" s="113"/>
      <c r="H69" s="129" t="s">
        <v>11</v>
      </c>
      <c r="I69" s="130"/>
      <c r="J69" s="113"/>
      <c r="K69" s="113"/>
    </row>
    <row r="70" spans="2:11" ht="12.75">
      <c r="B70" s="120" t="s">
        <v>139</v>
      </c>
      <c r="C70" s="121"/>
      <c r="D70" s="113"/>
      <c r="E70" s="113"/>
      <c r="H70" s="120" t="s">
        <v>139</v>
      </c>
      <c r="I70" s="121"/>
      <c r="J70" s="113"/>
      <c r="K70" s="113"/>
    </row>
    <row r="72" spans="1:2" ht="12.75">
      <c r="A72" s="109" t="s">
        <v>216</v>
      </c>
      <c r="B72" s="76" t="s">
        <v>217</v>
      </c>
    </row>
    <row r="73" spans="1:2" ht="12.75">
      <c r="A73" s="109"/>
      <c r="B73" s="76"/>
    </row>
    <row r="74" spans="5:8" ht="12.75">
      <c r="E74" s="110" t="s">
        <v>249</v>
      </c>
      <c r="F74" s="131" t="s">
        <v>248</v>
      </c>
      <c r="G74" s="131"/>
      <c r="H74" s="131"/>
    </row>
    <row r="75" spans="2:8" ht="12.75">
      <c r="B75" s="126" t="s">
        <v>218</v>
      </c>
      <c r="C75" s="128"/>
      <c r="D75" s="127"/>
      <c r="E75" s="117"/>
      <c r="F75" s="123"/>
      <c r="G75" s="124"/>
      <c r="H75" s="125"/>
    </row>
    <row r="76" spans="2:8" ht="12.75">
      <c r="B76" s="126" t="s">
        <v>219</v>
      </c>
      <c r="C76" s="128"/>
      <c r="D76" s="127"/>
      <c r="E76" s="113"/>
      <c r="F76" s="123"/>
      <c r="G76" s="124"/>
      <c r="H76" s="125"/>
    </row>
    <row r="77" spans="2:8" ht="12.75">
      <c r="B77" s="126" t="s">
        <v>220</v>
      </c>
      <c r="C77" s="128"/>
      <c r="D77" s="127"/>
      <c r="E77" s="113"/>
      <c r="F77" s="123"/>
      <c r="G77" s="124"/>
      <c r="H77" s="125"/>
    </row>
    <row r="78" spans="2:8" ht="12.75">
      <c r="B78" s="126" t="s">
        <v>221</v>
      </c>
      <c r="C78" s="128"/>
      <c r="D78" s="127"/>
      <c r="E78" s="113"/>
      <c r="F78" s="123"/>
      <c r="G78" s="124"/>
      <c r="H78" s="125"/>
    </row>
    <row r="79" spans="2:8" ht="12.75">
      <c r="B79" s="120" t="s">
        <v>139</v>
      </c>
      <c r="C79" s="122"/>
      <c r="D79" s="121"/>
      <c r="E79" s="113"/>
      <c r="F79" s="123"/>
      <c r="G79" s="124"/>
      <c r="H79" s="125"/>
    </row>
    <row r="81" spans="1:2" ht="12.75">
      <c r="A81" s="109" t="s">
        <v>236</v>
      </c>
      <c r="B81" s="76" t="s">
        <v>233</v>
      </c>
    </row>
    <row r="82" spans="1:2" ht="12.75">
      <c r="A82" s="109"/>
      <c r="B82" s="76"/>
    </row>
    <row r="83" spans="1:5" ht="12.75">
      <c r="A83" s="109"/>
      <c r="B83" s="76"/>
      <c r="D83" s="110" t="s">
        <v>249</v>
      </c>
      <c r="E83" s="110" t="s">
        <v>248</v>
      </c>
    </row>
    <row r="84" spans="2:5" ht="12.75">
      <c r="B84" s="126" t="s">
        <v>234</v>
      </c>
      <c r="C84" s="127"/>
      <c r="D84" s="113"/>
      <c r="E84" s="113"/>
    </row>
    <row r="85" spans="2:5" ht="12.75">
      <c r="B85" s="126" t="s">
        <v>235</v>
      </c>
      <c r="C85" s="127"/>
      <c r="D85" s="113"/>
      <c r="E85" s="113"/>
    </row>
    <row r="86" spans="2:5" ht="12.75">
      <c r="B86" s="120" t="s">
        <v>139</v>
      </c>
      <c r="C86" s="121"/>
      <c r="D86" s="113"/>
      <c r="E86" s="113"/>
    </row>
    <row r="88" spans="1:2" ht="12.75">
      <c r="A88" s="109" t="s">
        <v>237</v>
      </c>
      <c r="B88" s="76" t="s">
        <v>238</v>
      </c>
    </row>
    <row r="89" spans="1:2" ht="12.75">
      <c r="A89" s="109"/>
      <c r="B89" s="76"/>
    </row>
    <row r="90" spans="1:5" ht="12.75">
      <c r="A90" s="109"/>
      <c r="B90" s="76"/>
      <c r="D90" s="118" t="s">
        <v>249</v>
      </c>
      <c r="E90" s="118" t="s">
        <v>248</v>
      </c>
    </row>
    <row r="91" spans="2:5" ht="12.75">
      <c r="B91" s="126" t="s">
        <v>239</v>
      </c>
      <c r="C91" s="127"/>
      <c r="D91" s="113"/>
      <c r="E91" s="113"/>
    </row>
    <row r="92" spans="2:5" ht="12.75">
      <c r="B92" s="126" t="s">
        <v>127</v>
      </c>
      <c r="C92" s="127"/>
      <c r="D92" s="113"/>
      <c r="E92" s="113"/>
    </row>
    <row r="93" spans="2:5" ht="12.75">
      <c r="B93" s="126" t="s">
        <v>129</v>
      </c>
      <c r="C93" s="127"/>
      <c r="D93" s="113"/>
      <c r="E93" s="113"/>
    </row>
    <row r="94" spans="2:5" ht="12.75">
      <c r="B94" s="126" t="s">
        <v>128</v>
      </c>
      <c r="C94" s="127"/>
      <c r="D94" s="113"/>
      <c r="E94" s="113"/>
    </row>
    <row r="95" spans="2:5" ht="12.75">
      <c r="B95" s="126" t="s">
        <v>130</v>
      </c>
      <c r="C95" s="127"/>
      <c r="D95" s="113"/>
      <c r="E95" s="113"/>
    </row>
    <row r="96" spans="2:5" ht="12.75">
      <c r="B96" s="120" t="s">
        <v>139</v>
      </c>
      <c r="C96" s="121"/>
      <c r="D96" s="113"/>
      <c r="E96" s="113"/>
    </row>
    <row r="98" spans="1:2" ht="12.75">
      <c r="A98" s="109" t="s">
        <v>241</v>
      </c>
      <c r="B98" s="76" t="s">
        <v>240</v>
      </c>
    </row>
    <row r="100" spans="2:4" ht="12.75">
      <c r="B100" s="126" t="s">
        <v>242</v>
      </c>
      <c r="C100" s="127"/>
      <c r="D100" s="113"/>
    </row>
  </sheetData>
  <sheetProtection/>
  <mergeCells count="75">
    <mergeCell ref="H46:I46"/>
    <mergeCell ref="F75:H75"/>
    <mergeCell ref="F76:H76"/>
    <mergeCell ref="F77:H77"/>
    <mergeCell ref="F74:H74"/>
    <mergeCell ref="H48:I48"/>
    <mergeCell ref="H49:I49"/>
    <mergeCell ref="H50:I50"/>
    <mergeCell ref="H51:I51"/>
    <mergeCell ref="H52:I52"/>
    <mergeCell ref="H54:I54"/>
    <mergeCell ref="H55:I55"/>
    <mergeCell ref="H56:I56"/>
    <mergeCell ref="B19:C19"/>
    <mergeCell ref="B20:C20"/>
    <mergeCell ref="B25:C25"/>
    <mergeCell ref="B26:C26"/>
    <mergeCell ref="B32:C32"/>
    <mergeCell ref="B33:C33"/>
    <mergeCell ref="B39:C39"/>
    <mergeCell ref="B52:C52"/>
    <mergeCell ref="B59:C59"/>
    <mergeCell ref="B58:C58"/>
    <mergeCell ref="B57:C57"/>
    <mergeCell ref="B56:C56"/>
    <mergeCell ref="H57:I57"/>
    <mergeCell ref="H58:I58"/>
    <mergeCell ref="H59:I59"/>
    <mergeCell ref="B53:C53"/>
    <mergeCell ref="H53:I53"/>
    <mergeCell ref="B68:C68"/>
    <mergeCell ref="H66:I66"/>
    <mergeCell ref="B66:C66"/>
    <mergeCell ref="B65:C65"/>
    <mergeCell ref="H67:I67"/>
    <mergeCell ref="B67:C67"/>
    <mergeCell ref="H65:I65"/>
    <mergeCell ref="B94:C94"/>
    <mergeCell ref="B95:C95"/>
    <mergeCell ref="B100:C100"/>
    <mergeCell ref="B84:C84"/>
    <mergeCell ref="B85:C85"/>
    <mergeCell ref="B91:C91"/>
    <mergeCell ref="B92:C92"/>
    <mergeCell ref="B86:C86"/>
    <mergeCell ref="B96:C96"/>
    <mergeCell ref="B55:C55"/>
    <mergeCell ref="B54:C54"/>
    <mergeCell ref="B7:C7"/>
    <mergeCell ref="B11:C11"/>
    <mergeCell ref="B15:C15"/>
    <mergeCell ref="B93:C93"/>
    <mergeCell ref="B75:D75"/>
    <mergeCell ref="B77:D77"/>
    <mergeCell ref="B76:D76"/>
    <mergeCell ref="B78:D78"/>
    <mergeCell ref="B27:C27"/>
    <mergeCell ref="B34:C34"/>
    <mergeCell ref="B41:C41"/>
    <mergeCell ref="B51:C51"/>
    <mergeCell ref="B50:C50"/>
    <mergeCell ref="B49:C49"/>
    <mergeCell ref="B48:C48"/>
    <mergeCell ref="B46:C46"/>
    <mergeCell ref="B40:C40"/>
    <mergeCell ref="B70:C70"/>
    <mergeCell ref="H70:I70"/>
    <mergeCell ref="B79:D79"/>
    <mergeCell ref="F79:H79"/>
    <mergeCell ref="F78:H78"/>
    <mergeCell ref="B60:C60"/>
    <mergeCell ref="H60:I60"/>
    <mergeCell ref="H68:I68"/>
    <mergeCell ref="H69:I69"/>
    <mergeCell ref="B69:C69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6.7109375" style="0" customWidth="1"/>
    <col min="2" max="2" width="20.421875" style="0" customWidth="1"/>
    <col min="3" max="3" width="10.421875" style="0" customWidth="1"/>
    <col min="4" max="4" width="5.7109375" style="0" customWidth="1"/>
    <col min="5" max="5" width="5.28125" style="0" customWidth="1"/>
    <col min="6" max="6" width="7.00390625" style="0" customWidth="1"/>
    <col min="7" max="7" width="5.421875" style="0" customWidth="1"/>
    <col min="8" max="8" width="6.00390625" style="0" customWidth="1"/>
    <col min="9" max="9" width="8.28125" style="0" customWidth="1"/>
    <col min="10" max="10" width="6.8515625" style="0" customWidth="1"/>
    <col min="11" max="11" width="7.57421875" style="0" customWidth="1"/>
    <col min="12" max="14" width="5.7109375" style="0" customWidth="1"/>
    <col min="15" max="15" width="8.140625" style="0" customWidth="1"/>
    <col min="16" max="18" width="5.7109375" style="0" customWidth="1"/>
    <col min="19" max="19" width="7.57421875" style="0" customWidth="1"/>
    <col min="20" max="20" width="6.28125" style="0" customWidth="1"/>
    <col min="21" max="21" width="8.28125" style="0" customWidth="1"/>
    <col min="22" max="23" width="6.8515625" style="0" customWidth="1"/>
    <col min="24" max="24" width="7.421875" style="0" customWidth="1"/>
    <col min="25" max="25" width="8.421875" style="0" customWidth="1"/>
    <col min="26" max="26" width="8.140625" style="0" customWidth="1"/>
    <col min="28" max="28" width="14.7109375" style="0" customWidth="1"/>
  </cols>
  <sheetData>
    <row r="1" spans="1:16" ht="20.25">
      <c r="A1" s="17" t="s">
        <v>0</v>
      </c>
      <c r="I1" s="6"/>
      <c r="L1" s="6"/>
      <c r="P1" s="6"/>
    </row>
    <row r="2" ht="3" customHeight="1"/>
    <row r="3" spans="1:26" ht="12.75">
      <c r="A3" s="28" t="s">
        <v>131</v>
      </c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Y3" s="60" t="s">
        <v>132</v>
      </c>
      <c r="Z3" s="59">
        <f>+Z4*14</f>
        <v>16800</v>
      </c>
    </row>
    <row r="4" spans="1:26" ht="12.75">
      <c r="A4" s="29" t="s">
        <v>133</v>
      </c>
      <c r="B4" s="8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Y4" s="60" t="s">
        <v>134</v>
      </c>
      <c r="Z4" s="59">
        <v>1200</v>
      </c>
    </row>
    <row r="5" spans="1:26" ht="3.75" customHeight="1" thickBot="1">
      <c r="A5" s="4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thickBot="1" thickTop="1">
      <c r="A6" s="14"/>
      <c r="B6" s="14"/>
      <c r="C6" s="14"/>
      <c r="D6" s="14"/>
      <c r="E6" s="14"/>
      <c r="F6" s="14"/>
      <c r="G6" s="14"/>
      <c r="H6" s="14"/>
      <c r="I6" s="14"/>
      <c r="J6" s="14"/>
      <c r="K6" s="52"/>
      <c r="L6" s="53" t="s">
        <v>135</v>
      </c>
      <c r="M6" s="54"/>
      <c r="N6" s="54"/>
      <c r="O6" s="55"/>
      <c r="P6" s="73" t="s">
        <v>136</v>
      </c>
      <c r="Q6" s="56"/>
      <c r="R6" s="57"/>
      <c r="S6" s="57"/>
      <c r="T6" s="57"/>
      <c r="U6" s="57"/>
      <c r="V6" s="57"/>
      <c r="W6" s="57"/>
      <c r="X6" s="58"/>
      <c r="Y6" s="51"/>
      <c r="Z6" s="14"/>
    </row>
    <row r="7" spans="1:26" ht="15" thickBot="1" thickTop="1">
      <c r="A7" s="23"/>
      <c r="B7" s="23"/>
      <c r="C7" s="67"/>
      <c r="D7" s="68"/>
      <c r="E7" s="68"/>
      <c r="F7" s="68"/>
      <c r="G7" s="68"/>
      <c r="H7" s="68" t="s">
        <v>137</v>
      </c>
      <c r="I7" s="68"/>
      <c r="J7" s="68"/>
      <c r="K7" s="69"/>
      <c r="L7" s="27" t="s">
        <v>138</v>
      </c>
      <c r="M7" s="25"/>
      <c r="N7" s="25"/>
      <c r="O7" s="26"/>
      <c r="P7" s="20"/>
      <c r="Q7" s="24"/>
      <c r="R7" s="15"/>
      <c r="S7" s="15"/>
      <c r="T7" s="15"/>
      <c r="U7" s="15"/>
      <c r="V7" s="15"/>
      <c r="W7" s="15"/>
      <c r="X7" s="16"/>
      <c r="Y7" s="68" t="s">
        <v>139</v>
      </c>
      <c r="Z7" s="70" t="s">
        <v>140</v>
      </c>
    </row>
    <row r="8" spans="1:26" ht="14.25" thickBot="1" thickTop="1">
      <c r="A8" s="23"/>
      <c r="B8" s="23"/>
      <c r="C8" s="66"/>
      <c r="D8" s="47" t="s">
        <v>141</v>
      </c>
      <c r="E8" s="47" t="s">
        <v>142</v>
      </c>
      <c r="F8" s="47" t="s">
        <v>140</v>
      </c>
      <c r="G8" s="49" t="s">
        <v>143</v>
      </c>
      <c r="H8" s="49" t="s">
        <v>144</v>
      </c>
      <c r="I8" s="49" t="s">
        <v>145</v>
      </c>
      <c r="J8" s="49" t="s">
        <v>146</v>
      </c>
      <c r="K8" s="50" t="s">
        <v>139</v>
      </c>
      <c r="L8" s="49" t="s">
        <v>123</v>
      </c>
      <c r="M8" s="49" t="s">
        <v>147</v>
      </c>
      <c r="N8" s="49" t="s">
        <v>148</v>
      </c>
      <c r="O8" s="49" t="s">
        <v>149</v>
      </c>
      <c r="P8" s="49" t="s">
        <v>123</v>
      </c>
      <c r="Q8" s="49" t="s">
        <v>150</v>
      </c>
      <c r="R8" s="49" t="s">
        <v>148</v>
      </c>
      <c r="S8" s="49" t="s">
        <v>119</v>
      </c>
      <c r="T8" s="49" t="s">
        <v>151</v>
      </c>
      <c r="U8" s="49" t="s">
        <v>120</v>
      </c>
      <c r="V8" s="49" t="s">
        <v>121</v>
      </c>
      <c r="W8" s="49" t="s">
        <v>121</v>
      </c>
      <c r="X8" s="49" t="s">
        <v>152</v>
      </c>
      <c r="Y8" s="48" t="s">
        <v>153</v>
      </c>
      <c r="Z8" s="71" t="s">
        <v>12</v>
      </c>
    </row>
    <row r="9" spans="1:26" ht="14.25" thickBot="1" thickTop="1">
      <c r="A9" s="65" t="s">
        <v>154</v>
      </c>
      <c r="B9" s="64" t="s">
        <v>2</v>
      </c>
      <c r="C9" s="61" t="s">
        <v>4</v>
      </c>
      <c r="D9" s="61" t="s">
        <v>155</v>
      </c>
      <c r="E9" s="61" t="s">
        <v>155</v>
      </c>
      <c r="F9" s="61" t="s">
        <v>156</v>
      </c>
      <c r="G9" s="62">
        <v>0.05</v>
      </c>
      <c r="H9" s="75">
        <v>10</v>
      </c>
      <c r="I9" s="62">
        <v>0.1</v>
      </c>
      <c r="J9" s="62">
        <v>0.03</v>
      </c>
      <c r="K9" s="63" t="s">
        <v>157</v>
      </c>
      <c r="L9" s="62">
        <v>0.09</v>
      </c>
      <c r="M9" s="62">
        <v>0</v>
      </c>
      <c r="N9" s="62">
        <v>0.09</v>
      </c>
      <c r="O9" s="61" t="s">
        <v>158</v>
      </c>
      <c r="P9" s="62">
        <v>0</v>
      </c>
      <c r="Q9" s="62">
        <v>0.11</v>
      </c>
      <c r="R9" s="62">
        <v>0</v>
      </c>
      <c r="S9" s="62" t="s">
        <v>122</v>
      </c>
      <c r="T9" s="62" t="s">
        <v>159</v>
      </c>
      <c r="U9" s="62" t="s">
        <v>124</v>
      </c>
      <c r="V9" s="62" t="s">
        <v>125</v>
      </c>
      <c r="W9" s="62" t="s">
        <v>126</v>
      </c>
      <c r="X9" s="62">
        <v>0.15</v>
      </c>
      <c r="Y9" s="61" t="s">
        <v>65</v>
      </c>
      <c r="Z9" s="72" t="s">
        <v>160</v>
      </c>
    </row>
    <row r="10" spans="1:26" ht="13.5" thickTop="1">
      <c r="A10" s="18">
        <v>97001</v>
      </c>
      <c r="B10" s="32" t="str">
        <f>VLOOKUP(A10,'Datos Personales'!$A$6:$L$65,2)</f>
        <v>CORNEJO MIGUEL ANGEL</v>
      </c>
      <c r="C10" s="32">
        <f>VLOOKUP(A10,'Datos Personales'!$A$6:$L$65,7)</f>
        <v>0</v>
      </c>
      <c r="D10" s="33" t="str">
        <f>VLOOKUP(A10,'Datos Personales'!$A$6:$L$65,10)</f>
        <v>ESTABLE</v>
      </c>
      <c r="E10" s="33">
        <f>VLOOKUP(A10,'Datos Personales'!$A$6:$L$65,11)</f>
        <v>1500</v>
      </c>
      <c r="F10" s="34" t="str">
        <f>VLOOKUP(A10,'Datos Personales'!$A$6:$L$65,9)</f>
        <v>ADMINISTRADOR</v>
      </c>
      <c r="G10" s="34" t="e">
        <f>F10*$G$9</f>
        <v>#VALUE!</v>
      </c>
      <c r="H10" s="34" t="e">
        <f>VLOOKUP(A10,'Datos Personales'!$A$6:$L$65,5)*$H$9</f>
        <v>#VALUE!</v>
      </c>
      <c r="I10" s="34">
        <f>IF(D10="S",F10*$I$9,0)</f>
        <v>0</v>
      </c>
      <c r="J10" s="34">
        <f>IF(D10="S",F10*$J$9,0)</f>
        <v>0</v>
      </c>
      <c r="K10" s="35" t="e">
        <f>F10+G10+H10+I10+J10</f>
        <v>#VALUE!</v>
      </c>
      <c r="L10" s="34" t="e">
        <f>K10*$L$9</f>
        <v>#VALUE!</v>
      </c>
      <c r="M10" s="34">
        <f>IF(D10="N",K10*$M$9,0)</f>
        <v>0</v>
      </c>
      <c r="N10" s="34" t="e">
        <f>K10*$N$9</f>
        <v>#VALUE!</v>
      </c>
      <c r="O10" s="34" t="e">
        <f>L10+M10+N10</f>
        <v>#VALUE!</v>
      </c>
      <c r="P10" s="34" t="e">
        <f>K10*$P$9</f>
        <v>#VALUE!</v>
      </c>
      <c r="Q10" s="34">
        <f>IF(D10="N",K10*$Q$9,0)</f>
        <v>0</v>
      </c>
      <c r="R10" s="34" t="e">
        <f>K10*$R$9</f>
        <v>#VALUE!</v>
      </c>
      <c r="S10" s="74" t="e">
        <f>IF(D10="S",VLOOKUP(E10,#REF!,3),0)*K10</f>
        <v>#VALUE!</v>
      </c>
      <c r="T10" s="34" t="e">
        <f>IF(D10="S",VLOOKUP(E10,#REF!,4),0)*K10</f>
        <v>#VALUE!</v>
      </c>
      <c r="U10" s="34" t="e">
        <f>IF(D10="S",VLOOKUP(E10,#REF!,5),0)*K10</f>
        <v>#VALUE!</v>
      </c>
      <c r="V10" s="34">
        <f>IF(D10="S",VLOOKUP(E10,#REF!,6),0)</f>
        <v>0</v>
      </c>
      <c r="W10" s="34" t="e">
        <f>IF(D10="S",VLOOKUP(E10,#REF!,7),0)*K10</f>
        <v>#VALUE!</v>
      </c>
      <c r="X10" s="34" t="e">
        <f aca="true" t="shared" si="0" ref="X10:X41">IF(K10&gt;$Z$4,(K10-$Z$4)*$X$9,0)</f>
        <v>#VALUE!</v>
      </c>
      <c r="Y10" s="35" t="e">
        <f>SUM(P10:X10)</f>
        <v>#VALUE!</v>
      </c>
      <c r="Z10" s="21" t="e">
        <f>K10-Y10</f>
        <v>#VALUE!</v>
      </c>
    </row>
    <row r="11" spans="1:26" ht="12.75">
      <c r="A11" s="40">
        <v>97002</v>
      </c>
      <c r="B11" s="30" t="str">
        <f>VLOOKUP(A11,'Datos Personales'!$A$6:$L$65,2)</f>
        <v>SALVADOR DIAZ, JENNY</v>
      </c>
      <c r="C11" s="30">
        <f>VLOOKUP(A11,'Datos Personales'!$A$6:$L$65,7)</f>
        <v>0</v>
      </c>
      <c r="D11" s="31" t="str">
        <f>VLOOKUP(A11,'Datos Personales'!$A$6:$L$65,10)</f>
        <v>ESTABLE</v>
      </c>
      <c r="E11" s="31">
        <f>VLOOKUP(A11,'Datos Personales'!$A$6:$L$65,11)</f>
        <v>300</v>
      </c>
      <c r="F11" s="41" t="str">
        <f>VLOOKUP(A11,'Datos Personales'!$A$6:$L$65,9)</f>
        <v>SECRETARIA</v>
      </c>
      <c r="G11" s="41" t="e">
        <f aca="true" t="shared" si="1" ref="G11:G26">F11*$G$9</f>
        <v>#VALUE!</v>
      </c>
      <c r="H11" s="41" t="e">
        <f>VLOOKUP(A11,'Datos Personales'!$A$6:$L$65,5)*$H$9</f>
        <v>#VALUE!</v>
      </c>
      <c r="I11" s="41">
        <f aca="true" t="shared" si="2" ref="I11:I26">IF(D11="S",F11*$I$9,0)</f>
        <v>0</v>
      </c>
      <c r="J11" s="41">
        <f aca="true" t="shared" si="3" ref="J11:J26">IF(D11="S",F11*$J$9,0)</f>
        <v>0</v>
      </c>
      <c r="K11" s="42" t="e">
        <f>F11+G11+H11+I11+J11</f>
        <v>#VALUE!</v>
      </c>
      <c r="L11" s="41" t="e">
        <f>K11*$L$9</f>
        <v>#VALUE!</v>
      </c>
      <c r="M11" s="41">
        <f>IF(D11="N",K11*$M$9,0)</f>
        <v>0</v>
      </c>
      <c r="N11" s="41" t="e">
        <f>K11*$N$9</f>
        <v>#VALUE!</v>
      </c>
      <c r="O11" s="41" t="e">
        <f>L11+M11+N11</f>
        <v>#VALUE!</v>
      </c>
      <c r="P11" s="41" t="e">
        <f aca="true" t="shared" si="4" ref="P11:P26">K11*$P$9</f>
        <v>#VALUE!</v>
      </c>
      <c r="Q11" s="41">
        <f>IF(D10="N",K10*$Q$9,0)</f>
        <v>0</v>
      </c>
      <c r="R11" s="41" t="e">
        <f aca="true" t="shared" si="5" ref="R11:R26">K11*$R$9</f>
        <v>#VALUE!</v>
      </c>
      <c r="S11" s="41" t="e">
        <f>IF(D11="S",VLOOKUP(E11,#REF!,3),0)*K11</f>
        <v>#VALUE!</v>
      </c>
      <c r="T11" s="41" t="e">
        <f>IF(D11="S",VLOOKUP(E11,#REF!,4),0)*K11</f>
        <v>#VALUE!</v>
      </c>
      <c r="U11" s="41" t="e">
        <f>IF(D11="S",VLOOKUP(E11,#REF!,5),0)*K11</f>
        <v>#VALUE!</v>
      </c>
      <c r="V11" s="41">
        <f>IF(D11="S",VLOOKUP(E11,#REF!,6),0)</f>
        <v>0</v>
      </c>
      <c r="W11" s="41" t="e">
        <f>IF(D11="S",VLOOKUP(E11,#REF!,7),0)*K11</f>
        <v>#VALUE!</v>
      </c>
      <c r="X11" s="41" t="e">
        <f t="shared" si="0"/>
        <v>#VALUE!</v>
      </c>
      <c r="Y11" s="42" t="e">
        <f aca="true" t="shared" si="6" ref="Y11:Y26">SUM(P11:X11)</f>
        <v>#VALUE!</v>
      </c>
      <c r="Z11" s="43" t="e">
        <f aca="true" t="shared" si="7" ref="Z11:Z26">K11-Y11</f>
        <v>#VALUE!</v>
      </c>
    </row>
    <row r="12" spans="1:26" ht="12.75">
      <c r="A12" s="40">
        <v>97003</v>
      </c>
      <c r="B12" s="30" t="str">
        <f>VLOOKUP(A12,'Datos Personales'!$A$6:$L$65,2)</f>
        <v>JAMMSA KRIS</v>
      </c>
      <c r="C12" s="30">
        <f>VLOOKUP(A12,'Datos Personales'!$A$6:$L$65,7)</f>
        <v>1</v>
      </c>
      <c r="D12" s="31" t="str">
        <f>VLOOKUP(A12,'Datos Personales'!$A$6:$L$65,10)</f>
        <v>ESTABLE</v>
      </c>
      <c r="E12" s="31">
        <f>VLOOKUP(A12,'Datos Personales'!$A$6:$L$65,11)</f>
        <v>1200</v>
      </c>
      <c r="F12" s="41" t="str">
        <f>VLOOKUP(A12,'Datos Personales'!$A$6:$L$65,9)</f>
        <v>ANALISTA</v>
      </c>
      <c r="G12" s="41" t="e">
        <f t="shared" si="1"/>
        <v>#VALUE!</v>
      </c>
      <c r="H12" s="41" t="e">
        <f>VLOOKUP(A12,'Datos Personales'!$A$6:$L$65,5)*$H$9</f>
        <v>#VALUE!</v>
      </c>
      <c r="I12" s="41">
        <f t="shared" si="2"/>
        <v>0</v>
      </c>
      <c r="J12" s="41">
        <f t="shared" si="3"/>
        <v>0</v>
      </c>
      <c r="K12" s="42" t="e">
        <f aca="true" t="shared" si="8" ref="K12:K27">F12+G12+H12+I12+J12</f>
        <v>#VALUE!</v>
      </c>
      <c r="L12" s="41" t="e">
        <f aca="true" t="shared" si="9" ref="L12:L27">K12*$L$9</f>
        <v>#VALUE!</v>
      </c>
      <c r="M12" s="41">
        <f aca="true" t="shared" si="10" ref="M12:M27">IF(D12="N",K12*$M$9,0)</f>
        <v>0</v>
      </c>
      <c r="N12" s="41" t="e">
        <f aca="true" t="shared" si="11" ref="N12:N27">K12*$N$9</f>
        <v>#VALUE!</v>
      </c>
      <c r="O12" s="41" t="e">
        <f aca="true" t="shared" si="12" ref="O12:O27">L12+M12+N12</f>
        <v>#VALUE!</v>
      </c>
      <c r="P12" s="41" t="e">
        <f t="shared" si="4"/>
        <v>#VALUE!</v>
      </c>
      <c r="Q12" s="41">
        <f aca="true" t="shared" si="13" ref="Q12:Q27">IF(D11="N",K11*$Q$9,0)</f>
        <v>0</v>
      </c>
      <c r="R12" s="41" t="e">
        <f t="shared" si="5"/>
        <v>#VALUE!</v>
      </c>
      <c r="S12" s="41" t="e">
        <f>IF(D12="S",VLOOKUP(E12,#REF!,3),0)*K12</f>
        <v>#VALUE!</v>
      </c>
      <c r="T12" s="41" t="e">
        <f>IF(D12="S",VLOOKUP(E12,#REF!,4),0)*K12</f>
        <v>#VALUE!</v>
      </c>
      <c r="U12" s="41" t="e">
        <f>IF(D12="S",VLOOKUP(E12,#REF!,5),0)*K12</f>
        <v>#VALUE!</v>
      </c>
      <c r="V12" s="41">
        <f>IF(D12="S",VLOOKUP(E12,#REF!,6),0)</f>
        <v>0</v>
      </c>
      <c r="W12" s="41" t="e">
        <f>IF(D12="S",VLOOKUP(E12,#REF!,7),0)*K12</f>
        <v>#VALUE!</v>
      </c>
      <c r="X12" s="41" t="e">
        <f t="shared" si="0"/>
        <v>#VALUE!</v>
      </c>
      <c r="Y12" s="42" t="e">
        <f t="shared" si="6"/>
        <v>#VALUE!</v>
      </c>
      <c r="Z12" s="43" t="e">
        <f t="shared" si="7"/>
        <v>#VALUE!</v>
      </c>
    </row>
    <row r="13" spans="1:26" ht="12.75">
      <c r="A13" s="40">
        <v>97004</v>
      </c>
      <c r="B13" s="30" t="str">
        <f>VLOOKUP(A13,'Datos Personales'!$A$6:$L$65,2)</f>
        <v>ACEVEDO CARHUAS, DAVID</v>
      </c>
      <c r="C13" s="30">
        <f>VLOOKUP(A13,'Datos Personales'!$A$6:$L$65,7)</f>
        <v>0</v>
      </c>
      <c r="D13" s="31" t="str">
        <f>VLOOKUP(A13,'Datos Personales'!$A$6:$L$65,10)</f>
        <v>CONTRATADO</v>
      </c>
      <c r="E13" s="31">
        <f>VLOOKUP(A13,'Datos Personales'!$A$6:$L$65,11)</f>
        <v>250</v>
      </c>
      <c r="F13" s="41" t="str">
        <f>VLOOKUP(A13,'Datos Personales'!$A$6:$L$65,9)</f>
        <v>OBRERO</v>
      </c>
      <c r="G13" s="41" t="e">
        <f t="shared" si="1"/>
        <v>#VALUE!</v>
      </c>
      <c r="H13" s="41" t="e">
        <f>VLOOKUP(A13,'Datos Personales'!$A$6:$L$65,5)*$H$9</f>
        <v>#VALUE!</v>
      </c>
      <c r="I13" s="41">
        <f t="shared" si="2"/>
        <v>0</v>
      </c>
      <c r="J13" s="41">
        <f t="shared" si="3"/>
        <v>0</v>
      </c>
      <c r="K13" s="42" t="e">
        <f t="shared" si="8"/>
        <v>#VALUE!</v>
      </c>
      <c r="L13" s="41" t="e">
        <f t="shared" si="9"/>
        <v>#VALUE!</v>
      </c>
      <c r="M13" s="41">
        <f t="shared" si="10"/>
        <v>0</v>
      </c>
      <c r="N13" s="41" t="e">
        <f t="shared" si="11"/>
        <v>#VALUE!</v>
      </c>
      <c r="O13" s="41" t="e">
        <f t="shared" si="12"/>
        <v>#VALUE!</v>
      </c>
      <c r="P13" s="41" t="e">
        <f t="shared" si="4"/>
        <v>#VALUE!</v>
      </c>
      <c r="Q13" s="41">
        <f t="shared" si="13"/>
        <v>0</v>
      </c>
      <c r="R13" s="41" t="e">
        <f t="shared" si="5"/>
        <v>#VALUE!</v>
      </c>
      <c r="S13" s="41" t="e">
        <f>IF(D13="S",VLOOKUP(E13,#REF!,3),0)*K13</f>
        <v>#VALUE!</v>
      </c>
      <c r="T13" s="41" t="e">
        <f>IF(D13="S",VLOOKUP(E13,#REF!,4),0)*K13</f>
        <v>#VALUE!</v>
      </c>
      <c r="U13" s="41" t="e">
        <f>IF(D13="S",VLOOKUP(E13,#REF!,5),0)*K13</f>
        <v>#VALUE!</v>
      </c>
      <c r="V13" s="41">
        <f>IF(D13="S",VLOOKUP(E13,#REF!,6),0)</f>
        <v>0</v>
      </c>
      <c r="W13" s="41" t="e">
        <f>IF(D13="S",VLOOKUP(E13,#REF!,7),0)*K13</f>
        <v>#VALUE!</v>
      </c>
      <c r="X13" s="41" t="e">
        <f t="shared" si="0"/>
        <v>#VALUE!</v>
      </c>
      <c r="Y13" s="42" t="e">
        <f t="shared" si="6"/>
        <v>#VALUE!</v>
      </c>
      <c r="Z13" s="43" t="e">
        <f t="shared" si="7"/>
        <v>#VALUE!</v>
      </c>
    </row>
    <row r="14" spans="1:26" ht="12.75">
      <c r="A14" s="40">
        <v>97005</v>
      </c>
      <c r="B14" s="30" t="str">
        <f>VLOOKUP(A14,'Datos Personales'!$A$6:$L$65,2)</f>
        <v>MARTINEZ JOSE</v>
      </c>
      <c r="C14" s="30">
        <f>VLOOKUP(A14,'Datos Personales'!$A$6:$L$65,7)</f>
        <v>0</v>
      </c>
      <c r="D14" s="31" t="str">
        <f>VLOOKUP(A14,'Datos Personales'!$A$6:$L$65,10)</f>
        <v>ESTABLE</v>
      </c>
      <c r="E14" s="31">
        <f>VLOOKUP(A14,'Datos Personales'!$A$6:$L$65,11)</f>
        <v>600</v>
      </c>
      <c r="F14" s="41" t="str">
        <f>VLOOKUP(A14,'Datos Personales'!$A$6:$L$65,9)</f>
        <v>PROGRAMADOR</v>
      </c>
      <c r="G14" s="41" t="e">
        <f t="shared" si="1"/>
        <v>#VALUE!</v>
      </c>
      <c r="H14" s="41" t="e">
        <f>VLOOKUP(A14,'Datos Personales'!$A$6:$L$65,5)*$H$9</f>
        <v>#VALUE!</v>
      </c>
      <c r="I14" s="41">
        <f t="shared" si="2"/>
        <v>0</v>
      </c>
      <c r="J14" s="41">
        <f t="shared" si="3"/>
        <v>0</v>
      </c>
      <c r="K14" s="42" t="e">
        <f t="shared" si="8"/>
        <v>#VALUE!</v>
      </c>
      <c r="L14" s="41" t="e">
        <f t="shared" si="9"/>
        <v>#VALUE!</v>
      </c>
      <c r="M14" s="41">
        <f t="shared" si="10"/>
        <v>0</v>
      </c>
      <c r="N14" s="41" t="e">
        <f t="shared" si="11"/>
        <v>#VALUE!</v>
      </c>
      <c r="O14" s="41" t="e">
        <f t="shared" si="12"/>
        <v>#VALUE!</v>
      </c>
      <c r="P14" s="41" t="e">
        <f t="shared" si="4"/>
        <v>#VALUE!</v>
      </c>
      <c r="Q14" s="41">
        <f t="shared" si="13"/>
        <v>0</v>
      </c>
      <c r="R14" s="41" t="e">
        <f t="shared" si="5"/>
        <v>#VALUE!</v>
      </c>
      <c r="S14" s="41" t="e">
        <f>IF(D14="S",VLOOKUP(E14,#REF!,3),0)*K14</f>
        <v>#VALUE!</v>
      </c>
      <c r="T14" s="41" t="e">
        <f>IF(D14="S",VLOOKUP(E14,#REF!,4),0)*K14</f>
        <v>#VALUE!</v>
      </c>
      <c r="U14" s="41" t="e">
        <f>IF(D14="S",VLOOKUP(E14,#REF!,5),0)*K14</f>
        <v>#VALUE!</v>
      </c>
      <c r="V14" s="41">
        <f>IF(D14="S",VLOOKUP(E14,#REF!,6),0)</f>
        <v>0</v>
      </c>
      <c r="W14" s="41" t="e">
        <f>IF(D14="S",VLOOKUP(E14,#REF!,7),0)*K14</f>
        <v>#VALUE!</v>
      </c>
      <c r="X14" s="41" t="e">
        <f t="shared" si="0"/>
        <v>#VALUE!</v>
      </c>
      <c r="Y14" s="42" t="e">
        <f t="shared" si="6"/>
        <v>#VALUE!</v>
      </c>
      <c r="Z14" s="43" t="e">
        <f t="shared" si="7"/>
        <v>#VALUE!</v>
      </c>
    </row>
    <row r="15" spans="1:26" ht="12.75">
      <c r="A15" s="40">
        <v>97006</v>
      </c>
      <c r="B15" s="30" t="str">
        <f>VLOOKUP(A15,'Datos Personales'!$A$6:$L$65,2)</f>
        <v>BUSTAMANTE JUAN</v>
      </c>
      <c r="C15" s="30">
        <f>VLOOKUP(A15,'Datos Personales'!$A$6:$L$65,7)</f>
        <v>0</v>
      </c>
      <c r="D15" s="31" t="str">
        <f>VLOOKUP(A15,'Datos Personales'!$A$6:$L$65,10)</f>
        <v>ESTABLE</v>
      </c>
      <c r="E15" s="31">
        <f>VLOOKUP(A15,'Datos Personales'!$A$6:$L$65,11)</f>
        <v>1000</v>
      </c>
      <c r="F15" s="41" t="str">
        <f>VLOOKUP(A15,'Datos Personales'!$A$6:$L$65,9)</f>
        <v>CONTADOR</v>
      </c>
      <c r="G15" s="41" t="e">
        <f t="shared" si="1"/>
        <v>#VALUE!</v>
      </c>
      <c r="H15" s="41" t="e">
        <f>VLOOKUP(A15,'Datos Personales'!$A$6:$L$65,5)*$H$9</f>
        <v>#VALUE!</v>
      </c>
      <c r="I15" s="41">
        <f t="shared" si="2"/>
        <v>0</v>
      </c>
      <c r="J15" s="41">
        <f t="shared" si="3"/>
        <v>0</v>
      </c>
      <c r="K15" s="42" t="e">
        <f t="shared" si="8"/>
        <v>#VALUE!</v>
      </c>
      <c r="L15" s="41" t="e">
        <f t="shared" si="9"/>
        <v>#VALUE!</v>
      </c>
      <c r="M15" s="41">
        <f t="shared" si="10"/>
        <v>0</v>
      </c>
      <c r="N15" s="41" t="e">
        <f t="shared" si="11"/>
        <v>#VALUE!</v>
      </c>
      <c r="O15" s="41" t="e">
        <f t="shared" si="12"/>
        <v>#VALUE!</v>
      </c>
      <c r="P15" s="41" t="e">
        <f t="shared" si="4"/>
        <v>#VALUE!</v>
      </c>
      <c r="Q15" s="41">
        <f t="shared" si="13"/>
        <v>0</v>
      </c>
      <c r="R15" s="41" t="e">
        <f t="shared" si="5"/>
        <v>#VALUE!</v>
      </c>
      <c r="S15" s="41" t="e">
        <f>IF(D15="S",VLOOKUP(E15,#REF!,3),0)*K15</f>
        <v>#VALUE!</v>
      </c>
      <c r="T15" s="41" t="e">
        <f>IF(D15="S",VLOOKUP(E15,#REF!,4),0)*K15</f>
        <v>#VALUE!</v>
      </c>
      <c r="U15" s="41" t="e">
        <f>IF(D15="S",VLOOKUP(E15,#REF!,5),0)*K15</f>
        <v>#VALUE!</v>
      </c>
      <c r="V15" s="41">
        <f>IF(D15="S",VLOOKUP(E15,#REF!,6),0)</f>
        <v>0</v>
      </c>
      <c r="W15" s="41" t="e">
        <f>IF(D15="S",VLOOKUP(E15,#REF!,7),0)*K15</f>
        <v>#VALUE!</v>
      </c>
      <c r="X15" s="41" t="e">
        <f t="shared" si="0"/>
        <v>#VALUE!</v>
      </c>
      <c r="Y15" s="42" t="e">
        <f t="shared" si="6"/>
        <v>#VALUE!</v>
      </c>
      <c r="Z15" s="43" t="e">
        <f t="shared" si="7"/>
        <v>#VALUE!</v>
      </c>
    </row>
    <row r="16" spans="1:26" ht="12.75">
      <c r="A16" s="40">
        <v>97007</v>
      </c>
      <c r="B16" s="30" t="str">
        <f>VLOOKUP(A16,'Datos Personales'!$A$6:$L$65,2)</f>
        <v>CARPIO CONDE, LESLY</v>
      </c>
      <c r="C16" s="30">
        <f>VLOOKUP(A16,'Datos Personales'!$A$6:$L$65,7)</f>
        <v>3</v>
      </c>
      <c r="D16" s="31" t="str">
        <f>VLOOKUP(A16,'Datos Personales'!$A$6:$L$65,10)</f>
        <v>ESTABLE</v>
      </c>
      <c r="E16" s="31">
        <f>VLOOKUP(A16,'Datos Personales'!$A$6:$L$65,11)</f>
        <v>300</v>
      </c>
      <c r="F16" s="41" t="str">
        <f>VLOOKUP(A16,'Datos Personales'!$A$6:$L$65,9)</f>
        <v>SECRETARIA</v>
      </c>
      <c r="G16" s="41" t="e">
        <f t="shared" si="1"/>
        <v>#VALUE!</v>
      </c>
      <c r="H16" s="41" t="e">
        <f>VLOOKUP(A16,'Datos Personales'!$A$6:$L$65,5)*$H$9</f>
        <v>#VALUE!</v>
      </c>
      <c r="I16" s="41">
        <f t="shared" si="2"/>
        <v>0</v>
      </c>
      <c r="J16" s="41">
        <f t="shared" si="3"/>
        <v>0</v>
      </c>
      <c r="K16" s="42" t="e">
        <f t="shared" si="8"/>
        <v>#VALUE!</v>
      </c>
      <c r="L16" s="41" t="e">
        <f t="shared" si="9"/>
        <v>#VALUE!</v>
      </c>
      <c r="M16" s="41">
        <f t="shared" si="10"/>
        <v>0</v>
      </c>
      <c r="N16" s="41" t="e">
        <f t="shared" si="11"/>
        <v>#VALUE!</v>
      </c>
      <c r="O16" s="41" t="e">
        <f t="shared" si="12"/>
        <v>#VALUE!</v>
      </c>
      <c r="P16" s="41" t="e">
        <f t="shared" si="4"/>
        <v>#VALUE!</v>
      </c>
      <c r="Q16" s="41">
        <f t="shared" si="13"/>
        <v>0</v>
      </c>
      <c r="R16" s="41" t="e">
        <f t="shared" si="5"/>
        <v>#VALUE!</v>
      </c>
      <c r="S16" s="41" t="e">
        <f>IF(D16="S",VLOOKUP(E16,#REF!,3),0)*K16</f>
        <v>#VALUE!</v>
      </c>
      <c r="T16" s="41" t="e">
        <f>IF(D16="S",VLOOKUP(E16,#REF!,4),0)*K16</f>
        <v>#VALUE!</v>
      </c>
      <c r="U16" s="41" t="e">
        <f>IF(D16="S",VLOOKUP(E16,#REF!,5),0)*K16</f>
        <v>#VALUE!</v>
      </c>
      <c r="V16" s="41">
        <f>IF(D16="S",VLOOKUP(E16,#REF!,6),0)</f>
        <v>0</v>
      </c>
      <c r="W16" s="41" t="e">
        <f>IF(D16="S",VLOOKUP(E16,#REF!,7),0)*K16</f>
        <v>#VALUE!</v>
      </c>
      <c r="X16" s="41" t="e">
        <f t="shared" si="0"/>
        <v>#VALUE!</v>
      </c>
      <c r="Y16" s="42" t="e">
        <f t="shared" si="6"/>
        <v>#VALUE!</v>
      </c>
      <c r="Z16" s="43" t="e">
        <f t="shared" si="7"/>
        <v>#VALUE!</v>
      </c>
    </row>
    <row r="17" spans="1:26" ht="12.75">
      <c r="A17" s="40">
        <v>97008</v>
      </c>
      <c r="B17" s="30" t="str">
        <f>VLOOKUP(A17,'Datos Personales'!$A$6:$L$65,2)</f>
        <v>CABALLERO CARLOS</v>
      </c>
      <c r="C17" s="30">
        <f>VLOOKUP(A17,'Datos Personales'!$A$6:$L$65,7)</f>
        <v>0</v>
      </c>
      <c r="D17" s="31" t="str">
        <f>VLOOKUP(A17,'Datos Personales'!$A$6:$L$65,10)</f>
        <v>ESTABLE</v>
      </c>
      <c r="E17" s="31">
        <f>VLOOKUP(A17,'Datos Personales'!$A$6:$L$65,11)</f>
        <v>1000</v>
      </c>
      <c r="F17" s="41" t="str">
        <f>VLOOKUP(A17,'Datos Personales'!$A$6:$L$65,9)</f>
        <v>CONTADOR</v>
      </c>
      <c r="G17" s="41" t="e">
        <f t="shared" si="1"/>
        <v>#VALUE!</v>
      </c>
      <c r="H17" s="41" t="e">
        <f>VLOOKUP(A17,'Datos Personales'!$A$6:$L$65,5)*$H$9</f>
        <v>#VALUE!</v>
      </c>
      <c r="I17" s="41">
        <f t="shared" si="2"/>
        <v>0</v>
      </c>
      <c r="J17" s="41">
        <f t="shared" si="3"/>
        <v>0</v>
      </c>
      <c r="K17" s="42" t="e">
        <f t="shared" si="8"/>
        <v>#VALUE!</v>
      </c>
      <c r="L17" s="41" t="e">
        <f t="shared" si="9"/>
        <v>#VALUE!</v>
      </c>
      <c r="M17" s="41">
        <f t="shared" si="10"/>
        <v>0</v>
      </c>
      <c r="N17" s="41" t="e">
        <f t="shared" si="11"/>
        <v>#VALUE!</v>
      </c>
      <c r="O17" s="41" t="e">
        <f t="shared" si="12"/>
        <v>#VALUE!</v>
      </c>
      <c r="P17" s="41" t="e">
        <f t="shared" si="4"/>
        <v>#VALUE!</v>
      </c>
      <c r="Q17" s="41">
        <f t="shared" si="13"/>
        <v>0</v>
      </c>
      <c r="R17" s="41" t="e">
        <f t="shared" si="5"/>
        <v>#VALUE!</v>
      </c>
      <c r="S17" s="41" t="e">
        <f>IF(D17="S",VLOOKUP(E17,#REF!,3),0)*K17</f>
        <v>#VALUE!</v>
      </c>
      <c r="T17" s="41" t="e">
        <f>IF(D17="S",VLOOKUP(E17,#REF!,4),0)*K17</f>
        <v>#VALUE!</v>
      </c>
      <c r="U17" s="41" t="e">
        <f>IF(D17="S",VLOOKUP(E17,#REF!,5),0)*K17</f>
        <v>#VALUE!</v>
      </c>
      <c r="V17" s="41">
        <f>IF(D17="S",VLOOKUP(E17,#REF!,6),0)</f>
        <v>0</v>
      </c>
      <c r="W17" s="41" t="e">
        <f>IF(D17="S",VLOOKUP(E17,#REF!,7),0)*K17</f>
        <v>#VALUE!</v>
      </c>
      <c r="X17" s="41" t="e">
        <f t="shared" si="0"/>
        <v>#VALUE!</v>
      </c>
      <c r="Y17" s="42" t="e">
        <f t="shared" si="6"/>
        <v>#VALUE!</v>
      </c>
      <c r="Z17" s="43" t="e">
        <f t="shared" si="7"/>
        <v>#VALUE!</v>
      </c>
    </row>
    <row r="18" spans="1:26" ht="12.75">
      <c r="A18" s="40">
        <v>97009</v>
      </c>
      <c r="B18" s="30" t="str">
        <f>VLOOKUP(A18,'Datos Personales'!$A$6:$L$65,2)</f>
        <v>BILL GATES</v>
      </c>
      <c r="C18" s="30">
        <f>VLOOKUP(A18,'Datos Personales'!$A$6:$L$65,7)</f>
        <v>1</v>
      </c>
      <c r="D18" s="31" t="str">
        <f>VLOOKUP(A18,'Datos Personales'!$A$6:$L$65,10)</f>
        <v>ESTABLE</v>
      </c>
      <c r="E18" s="31">
        <f>VLOOKUP(A18,'Datos Personales'!$A$6:$L$65,11)</f>
        <v>2000</v>
      </c>
      <c r="F18" s="41" t="str">
        <f>VLOOKUP(A18,'Datos Personales'!$A$6:$L$65,9)</f>
        <v>GERENTE</v>
      </c>
      <c r="G18" s="41" t="e">
        <f t="shared" si="1"/>
        <v>#VALUE!</v>
      </c>
      <c r="H18" s="41" t="e">
        <f>VLOOKUP(A18,'Datos Personales'!$A$6:$L$65,5)*$H$9</f>
        <v>#VALUE!</v>
      </c>
      <c r="I18" s="41">
        <f t="shared" si="2"/>
        <v>0</v>
      </c>
      <c r="J18" s="41">
        <f t="shared" si="3"/>
        <v>0</v>
      </c>
      <c r="K18" s="42" t="e">
        <f t="shared" si="8"/>
        <v>#VALUE!</v>
      </c>
      <c r="L18" s="41" t="e">
        <f t="shared" si="9"/>
        <v>#VALUE!</v>
      </c>
      <c r="M18" s="41">
        <f t="shared" si="10"/>
        <v>0</v>
      </c>
      <c r="N18" s="41" t="e">
        <f t="shared" si="11"/>
        <v>#VALUE!</v>
      </c>
      <c r="O18" s="41" t="e">
        <f t="shared" si="12"/>
        <v>#VALUE!</v>
      </c>
      <c r="P18" s="41" t="e">
        <f t="shared" si="4"/>
        <v>#VALUE!</v>
      </c>
      <c r="Q18" s="41">
        <f t="shared" si="13"/>
        <v>0</v>
      </c>
      <c r="R18" s="41" t="e">
        <f t="shared" si="5"/>
        <v>#VALUE!</v>
      </c>
      <c r="S18" s="41" t="e">
        <f>IF(D18="S",VLOOKUP(E18,#REF!,3),0)*K18</f>
        <v>#VALUE!</v>
      </c>
      <c r="T18" s="41" t="e">
        <f>IF(D18="S",VLOOKUP(E18,#REF!,4),0)*K18</f>
        <v>#VALUE!</v>
      </c>
      <c r="U18" s="41" t="e">
        <f>IF(D18="S",VLOOKUP(E18,#REF!,5),0)*K18</f>
        <v>#VALUE!</v>
      </c>
      <c r="V18" s="41">
        <f>IF(D18="S",VLOOKUP(E18,#REF!,6),0)</f>
        <v>0</v>
      </c>
      <c r="W18" s="41" t="e">
        <f>IF(D18="S",VLOOKUP(E18,#REF!,7),0)*K18</f>
        <v>#VALUE!</v>
      </c>
      <c r="X18" s="41" t="e">
        <f t="shared" si="0"/>
        <v>#VALUE!</v>
      </c>
      <c r="Y18" s="42" t="e">
        <f t="shared" si="6"/>
        <v>#VALUE!</v>
      </c>
      <c r="Z18" s="43" t="e">
        <f t="shared" si="7"/>
        <v>#VALUE!</v>
      </c>
    </row>
    <row r="19" spans="1:26" ht="12.75">
      <c r="A19" s="40">
        <v>97010</v>
      </c>
      <c r="B19" s="30" t="str">
        <f>VLOOKUP(A19,'Datos Personales'!$A$6:$L$65,2)</f>
        <v>DAVALOS VEGA, ARTURO</v>
      </c>
      <c r="C19" s="30">
        <f>VLOOKUP(A19,'Datos Personales'!$A$6:$L$65,7)</f>
        <v>0</v>
      </c>
      <c r="D19" s="31" t="str">
        <f>VLOOKUP(A19,'Datos Personales'!$A$6:$L$65,10)</f>
        <v>ESTABLE</v>
      </c>
      <c r="E19" s="31">
        <f>VLOOKUP(A19,'Datos Personales'!$A$6:$L$65,11)</f>
        <v>250</v>
      </c>
      <c r="F19" s="41" t="str">
        <f>VLOOKUP(A19,'Datos Personales'!$A$6:$L$65,9)</f>
        <v>ALMACEN</v>
      </c>
      <c r="G19" s="41" t="e">
        <f t="shared" si="1"/>
        <v>#VALUE!</v>
      </c>
      <c r="H19" s="41" t="e">
        <f>VLOOKUP(A19,'Datos Personales'!$A$6:$L$65,5)*$H$9</f>
        <v>#VALUE!</v>
      </c>
      <c r="I19" s="41">
        <f t="shared" si="2"/>
        <v>0</v>
      </c>
      <c r="J19" s="41">
        <f t="shared" si="3"/>
        <v>0</v>
      </c>
      <c r="K19" s="42" t="e">
        <f t="shared" si="8"/>
        <v>#VALUE!</v>
      </c>
      <c r="L19" s="41" t="e">
        <f t="shared" si="9"/>
        <v>#VALUE!</v>
      </c>
      <c r="M19" s="41">
        <f t="shared" si="10"/>
        <v>0</v>
      </c>
      <c r="N19" s="41" t="e">
        <f t="shared" si="11"/>
        <v>#VALUE!</v>
      </c>
      <c r="O19" s="41" t="e">
        <f t="shared" si="12"/>
        <v>#VALUE!</v>
      </c>
      <c r="P19" s="41" t="e">
        <f t="shared" si="4"/>
        <v>#VALUE!</v>
      </c>
      <c r="Q19" s="41">
        <f t="shared" si="13"/>
        <v>0</v>
      </c>
      <c r="R19" s="41" t="e">
        <f t="shared" si="5"/>
        <v>#VALUE!</v>
      </c>
      <c r="S19" s="41" t="e">
        <f>IF(D19="S",VLOOKUP(E19,#REF!,3),0)*K19</f>
        <v>#VALUE!</v>
      </c>
      <c r="T19" s="41" t="e">
        <f>IF(D19="S",VLOOKUP(E19,#REF!,4),0)*K19</f>
        <v>#VALUE!</v>
      </c>
      <c r="U19" s="41" t="e">
        <f>IF(D19="S",VLOOKUP(E19,#REF!,5),0)*K19</f>
        <v>#VALUE!</v>
      </c>
      <c r="V19" s="41">
        <f>IF(D19="S",VLOOKUP(E19,#REF!,6),0)</f>
        <v>0</v>
      </c>
      <c r="W19" s="41" t="e">
        <f>IF(D19="S",VLOOKUP(E19,#REF!,7),0)*K19</f>
        <v>#VALUE!</v>
      </c>
      <c r="X19" s="41" t="e">
        <f t="shared" si="0"/>
        <v>#VALUE!</v>
      </c>
      <c r="Y19" s="42" t="e">
        <f t="shared" si="6"/>
        <v>#VALUE!</v>
      </c>
      <c r="Z19" s="43" t="e">
        <f t="shared" si="7"/>
        <v>#VALUE!</v>
      </c>
    </row>
    <row r="20" spans="1:26" ht="12.75">
      <c r="A20" s="40">
        <v>97011</v>
      </c>
      <c r="B20" s="30" t="str">
        <f>VLOOKUP(A20,'Datos Personales'!$A$6:$L$65,2)</f>
        <v>CISNEROS CARREÑO, CARLINHO</v>
      </c>
      <c r="C20" s="30">
        <f>VLOOKUP(A20,'Datos Personales'!$A$6:$L$65,7)</f>
        <v>5</v>
      </c>
      <c r="D20" s="31" t="str">
        <f>VLOOKUP(A20,'Datos Personales'!$A$6:$L$65,10)</f>
        <v>CONTRATADO</v>
      </c>
      <c r="E20" s="31">
        <f>VLOOKUP(A20,'Datos Personales'!$A$6:$L$65,11)</f>
        <v>300</v>
      </c>
      <c r="F20" s="41" t="str">
        <f>VLOOKUP(A20,'Datos Personales'!$A$6:$L$65,9)</f>
        <v>OPERADOR</v>
      </c>
      <c r="G20" s="41" t="e">
        <f t="shared" si="1"/>
        <v>#VALUE!</v>
      </c>
      <c r="H20" s="41" t="e">
        <f>VLOOKUP(A20,'Datos Personales'!$A$6:$L$65,5)*$H$9</f>
        <v>#VALUE!</v>
      </c>
      <c r="I20" s="41">
        <f t="shared" si="2"/>
        <v>0</v>
      </c>
      <c r="J20" s="41">
        <f t="shared" si="3"/>
        <v>0</v>
      </c>
      <c r="K20" s="42" t="e">
        <f t="shared" si="8"/>
        <v>#VALUE!</v>
      </c>
      <c r="L20" s="41" t="e">
        <f t="shared" si="9"/>
        <v>#VALUE!</v>
      </c>
      <c r="M20" s="41">
        <f t="shared" si="10"/>
        <v>0</v>
      </c>
      <c r="N20" s="41" t="e">
        <f t="shared" si="11"/>
        <v>#VALUE!</v>
      </c>
      <c r="O20" s="41" t="e">
        <f t="shared" si="12"/>
        <v>#VALUE!</v>
      </c>
      <c r="P20" s="41" t="e">
        <f t="shared" si="4"/>
        <v>#VALUE!</v>
      </c>
      <c r="Q20" s="41">
        <f t="shared" si="13"/>
        <v>0</v>
      </c>
      <c r="R20" s="41" t="e">
        <f t="shared" si="5"/>
        <v>#VALUE!</v>
      </c>
      <c r="S20" s="41" t="e">
        <f>IF(D20="S",VLOOKUP(E20,#REF!,3),0)*K20</f>
        <v>#VALUE!</v>
      </c>
      <c r="T20" s="41" t="e">
        <f>IF(D20="S",VLOOKUP(E20,#REF!,4),0)*K20</f>
        <v>#VALUE!</v>
      </c>
      <c r="U20" s="41" t="e">
        <f>IF(D20="S",VLOOKUP(E20,#REF!,5),0)*K20</f>
        <v>#VALUE!</v>
      </c>
      <c r="V20" s="41">
        <f>IF(D20="S",VLOOKUP(E20,#REF!,6),0)</f>
        <v>0</v>
      </c>
      <c r="W20" s="41" t="e">
        <f>IF(D20="S",VLOOKUP(E20,#REF!,7),0)*K20</f>
        <v>#VALUE!</v>
      </c>
      <c r="X20" s="41" t="e">
        <f t="shared" si="0"/>
        <v>#VALUE!</v>
      </c>
      <c r="Y20" s="42" t="e">
        <f t="shared" si="6"/>
        <v>#VALUE!</v>
      </c>
      <c r="Z20" s="43" t="e">
        <f t="shared" si="7"/>
        <v>#VALUE!</v>
      </c>
    </row>
    <row r="21" spans="1:26" ht="12.75">
      <c r="A21" s="40">
        <v>97012</v>
      </c>
      <c r="B21" s="30" t="str">
        <f>VLOOKUP(A21,'Datos Personales'!$A$6:$L$65,2)</f>
        <v>LENGUA BALBI, ARMANDO</v>
      </c>
      <c r="C21" s="30">
        <f>VLOOKUP(A21,'Datos Personales'!$A$6:$L$65,7)</f>
        <v>0</v>
      </c>
      <c r="D21" s="31" t="str">
        <f>VLOOKUP(A21,'Datos Personales'!$A$6:$L$65,10)</f>
        <v>CONTRATADO</v>
      </c>
      <c r="E21" s="31">
        <f>VLOOKUP(A21,'Datos Personales'!$A$6:$L$65,11)</f>
        <v>1000</v>
      </c>
      <c r="F21" s="41" t="str">
        <f>VLOOKUP(A21,'Datos Personales'!$A$6:$L$65,9)</f>
        <v>ABOGADO</v>
      </c>
      <c r="G21" s="41" t="e">
        <f t="shared" si="1"/>
        <v>#VALUE!</v>
      </c>
      <c r="H21" s="41" t="e">
        <f>VLOOKUP(A21,'Datos Personales'!$A$6:$L$65,5)*$H$9</f>
        <v>#VALUE!</v>
      </c>
      <c r="I21" s="41">
        <f t="shared" si="2"/>
        <v>0</v>
      </c>
      <c r="J21" s="41">
        <f t="shared" si="3"/>
        <v>0</v>
      </c>
      <c r="K21" s="42" t="e">
        <f t="shared" si="8"/>
        <v>#VALUE!</v>
      </c>
      <c r="L21" s="41" t="e">
        <f t="shared" si="9"/>
        <v>#VALUE!</v>
      </c>
      <c r="M21" s="41">
        <f t="shared" si="10"/>
        <v>0</v>
      </c>
      <c r="N21" s="41" t="e">
        <f t="shared" si="11"/>
        <v>#VALUE!</v>
      </c>
      <c r="O21" s="41" t="e">
        <f t="shared" si="12"/>
        <v>#VALUE!</v>
      </c>
      <c r="P21" s="41" t="e">
        <f t="shared" si="4"/>
        <v>#VALUE!</v>
      </c>
      <c r="Q21" s="41">
        <f t="shared" si="13"/>
        <v>0</v>
      </c>
      <c r="R21" s="41" t="e">
        <f t="shared" si="5"/>
        <v>#VALUE!</v>
      </c>
      <c r="S21" s="41" t="e">
        <f>IF(D21="S",VLOOKUP(E21,#REF!,3),0)*K21</f>
        <v>#VALUE!</v>
      </c>
      <c r="T21" s="41" t="e">
        <f>IF(D21="S",VLOOKUP(E21,#REF!,4),0)*K21</f>
        <v>#VALUE!</v>
      </c>
      <c r="U21" s="41" t="e">
        <f>IF(D21="S",VLOOKUP(E21,#REF!,5),0)*K21</f>
        <v>#VALUE!</v>
      </c>
      <c r="V21" s="41">
        <f>IF(D21="S",VLOOKUP(E21,#REF!,6),0)</f>
        <v>0</v>
      </c>
      <c r="W21" s="41" t="e">
        <f>IF(D21="S",VLOOKUP(E21,#REF!,7),0)*K21</f>
        <v>#VALUE!</v>
      </c>
      <c r="X21" s="41" t="e">
        <f t="shared" si="0"/>
        <v>#VALUE!</v>
      </c>
      <c r="Y21" s="42" t="e">
        <f t="shared" si="6"/>
        <v>#VALUE!</v>
      </c>
      <c r="Z21" s="43" t="e">
        <f t="shared" si="7"/>
        <v>#VALUE!</v>
      </c>
    </row>
    <row r="22" spans="1:26" ht="12.75">
      <c r="A22" s="40">
        <v>97013</v>
      </c>
      <c r="B22" s="30" t="str">
        <f>VLOOKUP(A22,'Datos Personales'!$A$6:$L$65,2)</f>
        <v>MORRIS EDWARDS</v>
      </c>
      <c r="C22" s="30">
        <f>VLOOKUP(A22,'Datos Personales'!$A$6:$L$65,7)</f>
        <v>0</v>
      </c>
      <c r="D22" s="31" t="str">
        <f>VLOOKUP(A22,'Datos Personales'!$A$6:$L$65,10)</f>
        <v>CONTRATADO</v>
      </c>
      <c r="E22" s="31">
        <f>VLOOKUP(A22,'Datos Personales'!$A$6:$L$65,11)</f>
        <v>1000</v>
      </c>
      <c r="F22" s="41" t="str">
        <f>VLOOKUP(A22,'Datos Personales'!$A$6:$L$65,9)</f>
        <v>ANALISTA</v>
      </c>
      <c r="G22" s="41" t="e">
        <f t="shared" si="1"/>
        <v>#VALUE!</v>
      </c>
      <c r="H22" s="41" t="e">
        <f>VLOOKUP(A22,'Datos Personales'!$A$6:$L$65,5)*$H$9</f>
        <v>#VALUE!</v>
      </c>
      <c r="I22" s="41">
        <f t="shared" si="2"/>
        <v>0</v>
      </c>
      <c r="J22" s="41">
        <f t="shared" si="3"/>
        <v>0</v>
      </c>
      <c r="K22" s="42" t="e">
        <f t="shared" si="8"/>
        <v>#VALUE!</v>
      </c>
      <c r="L22" s="41" t="e">
        <f t="shared" si="9"/>
        <v>#VALUE!</v>
      </c>
      <c r="M22" s="41">
        <f t="shared" si="10"/>
        <v>0</v>
      </c>
      <c r="N22" s="41" t="e">
        <f t="shared" si="11"/>
        <v>#VALUE!</v>
      </c>
      <c r="O22" s="41" t="e">
        <f t="shared" si="12"/>
        <v>#VALUE!</v>
      </c>
      <c r="P22" s="41" t="e">
        <f t="shared" si="4"/>
        <v>#VALUE!</v>
      </c>
      <c r="Q22" s="41">
        <f t="shared" si="13"/>
        <v>0</v>
      </c>
      <c r="R22" s="41" t="e">
        <f t="shared" si="5"/>
        <v>#VALUE!</v>
      </c>
      <c r="S22" s="41" t="e">
        <f>IF(D22="S",VLOOKUP(E22,#REF!,3),0)*K22</f>
        <v>#VALUE!</v>
      </c>
      <c r="T22" s="41" t="e">
        <f>IF(D22="S",VLOOKUP(E22,#REF!,4),0)*K22</f>
        <v>#VALUE!</v>
      </c>
      <c r="U22" s="41" t="e">
        <f>IF(D22="S",VLOOKUP(E22,#REF!,5),0)*K22</f>
        <v>#VALUE!</v>
      </c>
      <c r="V22" s="41">
        <f>IF(D22="S",VLOOKUP(E22,#REF!,6),0)</f>
        <v>0</v>
      </c>
      <c r="W22" s="41" t="e">
        <f>IF(D22="S",VLOOKUP(E22,#REF!,7),0)*K22</f>
        <v>#VALUE!</v>
      </c>
      <c r="X22" s="41" t="e">
        <f t="shared" si="0"/>
        <v>#VALUE!</v>
      </c>
      <c r="Y22" s="42" t="e">
        <f t="shared" si="6"/>
        <v>#VALUE!</v>
      </c>
      <c r="Z22" s="43" t="e">
        <f t="shared" si="7"/>
        <v>#VALUE!</v>
      </c>
    </row>
    <row r="23" spans="1:26" ht="12.75">
      <c r="A23" s="40">
        <v>97014</v>
      </c>
      <c r="B23" s="30" t="str">
        <f>VLOOKUP(A23,'Datos Personales'!$A$6:$L$65,2)</f>
        <v>RIOS RAMOS, CARLOS</v>
      </c>
      <c r="C23" s="30">
        <f>VLOOKUP(A23,'Datos Personales'!$A$6:$L$65,7)</f>
        <v>0</v>
      </c>
      <c r="D23" s="31" t="str">
        <f>VLOOKUP(A23,'Datos Personales'!$A$6:$L$65,10)</f>
        <v>ESTABLE</v>
      </c>
      <c r="E23" s="31">
        <f>VLOOKUP(A23,'Datos Personales'!$A$6:$L$65,11)</f>
        <v>650</v>
      </c>
      <c r="F23" s="41" t="str">
        <f>VLOOKUP(A23,'Datos Personales'!$A$6:$L$65,9)</f>
        <v>TECNICO E.</v>
      </c>
      <c r="G23" s="41" t="e">
        <f t="shared" si="1"/>
        <v>#VALUE!</v>
      </c>
      <c r="H23" s="41" t="e">
        <f>VLOOKUP(A23,'Datos Personales'!$A$6:$L$65,5)*$H$9</f>
        <v>#VALUE!</v>
      </c>
      <c r="I23" s="41">
        <f t="shared" si="2"/>
        <v>0</v>
      </c>
      <c r="J23" s="41">
        <f t="shared" si="3"/>
        <v>0</v>
      </c>
      <c r="K23" s="42" t="e">
        <f t="shared" si="8"/>
        <v>#VALUE!</v>
      </c>
      <c r="L23" s="41" t="e">
        <f t="shared" si="9"/>
        <v>#VALUE!</v>
      </c>
      <c r="M23" s="41">
        <f t="shared" si="10"/>
        <v>0</v>
      </c>
      <c r="N23" s="41" t="e">
        <f t="shared" si="11"/>
        <v>#VALUE!</v>
      </c>
      <c r="O23" s="41" t="e">
        <f t="shared" si="12"/>
        <v>#VALUE!</v>
      </c>
      <c r="P23" s="41" t="e">
        <f t="shared" si="4"/>
        <v>#VALUE!</v>
      </c>
      <c r="Q23" s="41">
        <f t="shared" si="13"/>
        <v>0</v>
      </c>
      <c r="R23" s="41" t="e">
        <f t="shared" si="5"/>
        <v>#VALUE!</v>
      </c>
      <c r="S23" s="41" t="e">
        <f>IF(D23="S",VLOOKUP(E23,#REF!,3),0)*K23</f>
        <v>#VALUE!</v>
      </c>
      <c r="T23" s="41" t="e">
        <f>IF(D23="S",VLOOKUP(E23,#REF!,4),0)*K23</f>
        <v>#VALUE!</v>
      </c>
      <c r="U23" s="41" t="e">
        <f>IF(D23="S",VLOOKUP(E23,#REF!,5),0)*K23</f>
        <v>#VALUE!</v>
      </c>
      <c r="V23" s="41">
        <f>IF(D23="S",VLOOKUP(E23,#REF!,6),0)</f>
        <v>0</v>
      </c>
      <c r="W23" s="41" t="e">
        <f>IF(D23="S",VLOOKUP(E23,#REF!,7),0)*K23</f>
        <v>#VALUE!</v>
      </c>
      <c r="X23" s="41" t="e">
        <f t="shared" si="0"/>
        <v>#VALUE!</v>
      </c>
      <c r="Y23" s="42" t="e">
        <f t="shared" si="6"/>
        <v>#VALUE!</v>
      </c>
      <c r="Z23" s="43" t="e">
        <f t="shared" si="7"/>
        <v>#VALUE!</v>
      </c>
    </row>
    <row r="24" spans="1:26" ht="12.75">
      <c r="A24" s="40">
        <v>97015</v>
      </c>
      <c r="B24" s="30" t="str">
        <f>VLOOKUP(A24,'Datos Personales'!$A$6:$L$65,2)</f>
        <v>SANTOS FALEN, ELIZABETH</v>
      </c>
      <c r="C24" s="30">
        <f>VLOOKUP(A24,'Datos Personales'!$A$6:$L$65,7)</f>
        <v>0</v>
      </c>
      <c r="D24" s="31" t="str">
        <f>VLOOKUP(A24,'Datos Personales'!$A$6:$L$65,10)</f>
        <v>ESTABLE</v>
      </c>
      <c r="E24" s="31">
        <f>VLOOKUP(A24,'Datos Personales'!$A$6:$L$65,11)</f>
        <v>350</v>
      </c>
      <c r="F24" s="41" t="str">
        <f>VLOOKUP(A24,'Datos Personales'!$A$6:$L$65,9)</f>
        <v>OPERADOR</v>
      </c>
      <c r="G24" s="41" t="e">
        <f t="shared" si="1"/>
        <v>#VALUE!</v>
      </c>
      <c r="H24" s="41" t="e">
        <f>VLOOKUP(A24,'Datos Personales'!$A$6:$L$65,5)*$H$9</f>
        <v>#VALUE!</v>
      </c>
      <c r="I24" s="41">
        <f t="shared" si="2"/>
        <v>0</v>
      </c>
      <c r="J24" s="41">
        <f t="shared" si="3"/>
        <v>0</v>
      </c>
      <c r="K24" s="42" t="e">
        <f t="shared" si="8"/>
        <v>#VALUE!</v>
      </c>
      <c r="L24" s="41" t="e">
        <f t="shared" si="9"/>
        <v>#VALUE!</v>
      </c>
      <c r="M24" s="41">
        <f t="shared" si="10"/>
        <v>0</v>
      </c>
      <c r="N24" s="41" t="e">
        <f t="shared" si="11"/>
        <v>#VALUE!</v>
      </c>
      <c r="O24" s="41" t="e">
        <f t="shared" si="12"/>
        <v>#VALUE!</v>
      </c>
      <c r="P24" s="41" t="e">
        <f t="shared" si="4"/>
        <v>#VALUE!</v>
      </c>
      <c r="Q24" s="41">
        <f t="shared" si="13"/>
        <v>0</v>
      </c>
      <c r="R24" s="41" t="e">
        <f t="shared" si="5"/>
        <v>#VALUE!</v>
      </c>
      <c r="S24" s="41" t="e">
        <f>IF(D24="S",VLOOKUP(E24,#REF!,3),0)*K24</f>
        <v>#VALUE!</v>
      </c>
      <c r="T24" s="41" t="e">
        <f>IF(D24="S",VLOOKUP(E24,#REF!,4),0)*K24</f>
        <v>#VALUE!</v>
      </c>
      <c r="U24" s="41" t="e">
        <f>IF(D24="S",VLOOKUP(E24,#REF!,5),0)*K24</f>
        <v>#VALUE!</v>
      </c>
      <c r="V24" s="41">
        <f>IF(D24="S",VLOOKUP(E24,#REF!,6),0)</f>
        <v>0</v>
      </c>
      <c r="W24" s="41" t="e">
        <f>IF(D24="S",VLOOKUP(E24,#REF!,7),0)*K24</f>
        <v>#VALUE!</v>
      </c>
      <c r="X24" s="41" t="e">
        <f t="shared" si="0"/>
        <v>#VALUE!</v>
      </c>
      <c r="Y24" s="42" t="e">
        <f t="shared" si="6"/>
        <v>#VALUE!</v>
      </c>
      <c r="Z24" s="43" t="e">
        <f t="shared" si="7"/>
        <v>#VALUE!</v>
      </c>
    </row>
    <row r="25" spans="1:26" ht="12.75">
      <c r="A25" s="40">
        <v>97016</v>
      </c>
      <c r="B25" s="30" t="str">
        <f>VLOOKUP(A25,'Datos Personales'!$A$6:$L$65,2)</f>
        <v>MONTES QUISPE, CRISTINA</v>
      </c>
      <c r="C25" s="30">
        <f>VLOOKUP(A25,'Datos Personales'!$A$6:$L$65,7)</f>
        <v>2</v>
      </c>
      <c r="D25" s="31" t="str">
        <f>VLOOKUP(A25,'Datos Personales'!$A$6:$L$65,10)</f>
        <v>CONTRATADO</v>
      </c>
      <c r="E25" s="31">
        <f>VLOOKUP(A25,'Datos Personales'!$A$6:$L$65,11)</f>
        <v>250</v>
      </c>
      <c r="F25" s="41" t="str">
        <f>VLOOKUP(A25,'Datos Personales'!$A$6:$L$65,9)</f>
        <v>SECRETARIA</v>
      </c>
      <c r="G25" s="41" t="e">
        <f t="shared" si="1"/>
        <v>#VALUE!</v>
      </c>
      <c r="H25" s="41" t="e">
        <f>VLOOKUP(A25,'Datos Personales'!$A$6:$L$65,5)*$H$9</f>
        <v>#VALUE!</v>
      </c>
      <c r="I25" s="41">
        <f t="shared" si="2"/>
        <v>0</v>
      </c>
      <c r="J25" s="41">
        <f t="shared" si="3"/>
        <v>0</v>
      </c>
      <c r="K25" s="42" t="e">
        <f t="shared" si="8"/>
        <v>#VALUE!</v>
      </c>
      <c r="L25" s="41" t="e">
        <f t="shared" si="9"/>
        <v>#VALUE!</v>
      </c>
      <c r="M25" s="41">
        <f t="shared" si="10"/>
        <v>0</v>
      </c>
      <c r="N25" s="41" t="e">
        <f t="shared" si="11"/>
        <v>#VALUE!</v>
      </c>
      <c r="O25" s="41" t="e">
        <f t="shared" si="12"/>
        <v>#VALUE!</v>
      </c>
      <c r="P25" s="41" t="e">
        <f t="shared" si="4"/>
        <v>#VALUE!</v>
      </c>
      <c r="Q25" s="41">
        <f t="shared" si="13"/>
        <v>0</v>
      </c>
      <c r="R25" s="41" t="e">
        <f t="shared" si="5"/>
        <v>#VALUE!</v>
      </c>
      <c r="S25" s="41" t="e">
        <f>IF(D25="S",VLOOKUP(E25,#REF!,3),0)*K25</f>
        <v>#VALUE!</v>
      </c>
      <c r="T25" s="41" t="e">
        <f>IF(D25="S",VLOOKUP(E25,#REF!,4),0)*K25</f>
        <v>#VALUE!</v>
      </c>
      <c r="U25" s="41" t="e">
        <f>IF(D25="S",VLOOKUP(E25,#REF!,5),0)*K25</f>
        <v>#VALUE!</v>
      </c>
      <c r="V25" s="41">
        <f>IF(D25="S",VLOOKUP(E25,#REF!,6),0)</f>
        <v>0</v>
      </c>
      <c r="W25" s="41" t="e">
        <f>IF(D25="S",VLOOKUP(E25,#REF!,7),0)*K25</f>
        <v>#VALUE!</v>
      </c>
      <c r="X25" s="41" t="e">
        <f t="shared" si="0"/>
        <v>#VALUE!</v>
      </c>
      <c r="Y25" s="42" t="e">
        <f t="shared" si="6"/>
        <v>#VALUE!</v>
      </c>
      <c r="Z25" s="43" t="e">
        <f t="shared" si="7"/>
        <v>#VALUE!</v>
      </c>
    </row>
    <row r="26" spans="1:26" ht="12.75">
      <c r="A26" s="40">
        <v>97017</v>
      </c>
      <c r="B26" s="30" t="str">
        <f>VLOOKUP(A26,'Datos Personales'!$A$6:$L$65,2)</f>
        <v>WAGNER PACCIONE, JANET</v>
      </c>
      <c r="C26" s="30">
        <f>VLOOKUP(A26,'Datos Personales'!$A$6:$L$65,7)</f>
        <v>1</v>
      </c>
      <c r="D26" s="31" t="str">
        <f>VLOOKUP(A26,'Datos Personales'!$A$6:$L$65,10)</f>
        <v>ESTABLE</v>
      </c>
      <c r="E26" s="31">
        <f>VLOOKUP(A26,'Datos Personales'!$A$6:$L$65,11)</f>
        <v>700</v>
      </c>
      <c r="F26" s="41" t="str">
        <f>VLOOKUP(A26,'Datos Personales'!$A$6:$L$65,9)</f>
        <v>MARKETING</v>
      </c>
      <c r="G26" s="41" t="e">
        <f t="shared" si="1"/>
        <v>#VALUE!</v>
      </c>
      <c r="H26" s="41" t="e">
        <f>VLOOKUP(A26,'Datos Personales'!$A$6:$L$65,5)*$H$9</f>
        <v>#VALUE!</v>
      </c>
      <c r="I26" s="41">
        <f t="shared" si="2"/>
        <v>0</v>
      </c>
      <c r="J26" s="41">
        <f t="shared" si="3"/>
        <v>0</v>
      </c>
      <c r="K26" s="42" t="e">
        <f t="shared" si="8"/>
        <v>#VALUE!</v>
      </c>
      <c r="L26" s="41" t="e">
        <f t="shared" si="9"/>
        <v>#VALUE!</v>
      </c>
      <c r="M26" s="41">
        <f t="shared" si="10"/>
        <v>0</v>
      </c>
      <c r="N26" s="41" t="e">
        <f t="shared" si="11"/>
        <v>#VALUE!</v>
      </c>
      <c r="O26" s="41" t="e">
        <f t="shared" si="12"/>
        <v>#VALUE!</v>
      </c>
      <c r="P26" s="41" t="e">
        <f t="shared" si="4"/>
        <v>#VALUE!</v>
      </c>
      <c r="Q26" s="41">
        <f t="shared" si="13"/>
        <v>0</v>
      </c>
      <c r="R26" s="41" t="e">
        <f t="shared" si="5"/>
        <v>#VALUE!</v>
      </c>
      <c r="S26" s="41" t="e">
        <f>IF(D26="S",VLOOKUP(E26,#REF!,3),0)*K26</f>
        <v>#VALUE!</v>
      </c>
      <c r="T26" s="41" t="e">
        <f>IF(D26="S",VLOOKUP(E26,#REF!,4),0)*K26</f>
        <v>#VALUE!</v>
      </c>
      <c r="U26" s="41" t="e">
        <f>IF(D26="S",VLOOKUP(E26,#REF!,5),0)*K26</f>
        <v>#VALUE!</v>
      </c>
      <c r="V26" s="41">
        <f>IF(D26="S",VLOOKUP(E26,#REF!,6),0)</f>
        <v>0</v>
      </c>
      <c r="W26" s="41" t="e">
        <f>IF(D26="S",VLOOKUP(E26,#REF!,7),0)*K26</f>
        <v>#VALUE!</v>
      </c>
      <c r="X26" s="41" t="e">
        <f t="shared" si="0"/>
        <v>#VALUE!</v>
      </c>
      <c r="Y26" s="42" t="e">
        <f t="shared" si="6"/>
        <v>#VALUE!</v>
      </c>
      <c r="Z26" s="43" t="e">
        <f t="shared" si="7"/>
        <v>#VALUE!</v>
      </c>
    </row>
    <row r="27" spans="1:26" ht="12.75">
      <c r="A27" s="40">
        <v>97018</v>
      </c>
      <c r="B27" s="30" t="str">
        <f>VLOOKUP(A27,'Datos Personales'!$A$6:$L$65,2)</f>
        <v>RIOS RAMOS, JULIO</v>
      </c>
      <c r="C27" s="30">
        <f>VLOOKUP(A27,'Datos Personales'!$A$6:$L$65,7)</f>
        <v>0</v>
      </c>
      <c r="D27" s="31" t="str">
        <f>VLOOKUP(A27,'Datos Personales'!$A$6:$L$65,10)</f>
        <v>CONTRATADO</v>
      </c>
      <c r="E27" s="31">
        <f>VLOOKUP(A27,'Datos Personales'!$A$6:$L$65,11)</f>
        <v>250</v>
      </c>
      <c r="F27" s="41" t="str">
        <f>VLOOKUP(A27,'Datos Personales'!$A$6:$L$65,9)</f>
        <v>OBRERO</v>
      </c>
      <c r="G27" s="41" t="e">
        <f aca="true" t="shared" si="14" ref="G27:G42">F27*$G$9</f>
        <v>#VALUE!</v>
      </c>
      <c r="H27" s="41" t="e">
        <f>VLOOKUP(A27,'Datos Personales'!$A$6:$L$65,5)*$H$9</f>
        <v>#VALUE!</v>
      </c>
      <c r="I27" s="41">
        <f aca="true" t="shared" si="15" ref="I27:I42">IF(D27="S",F27*$I$9,0)</f>
        <v>0</v>
      </c>
      <c r="J27" s="41">
        <f aca="true" t="shared" si="16" ref="J27:J42">IF(D27="S",F27*$J$9,0)</f>
        <v>0</v>
      </c>
      <c r="K27" s="42" t="e">
        <f t="shared" si="8"/>
        <v>#VALUE!</v>
      </c>
      <c r="L27" s="41" t="e">
        <f t="shared" si="9"/>
        <v>#VALUE!</v>
      </c>
      <c r="M27" s="41">
        <f t="shared" si="10"/>
        <v>0</v>
      </c>
      <c r="N27" s="41" t="e">
        <f t="shared" si="11"/>
        <v>#VALUE!</v>
      </c>
      <c r="O27" s="41" t="e">
        <f t="shared" si="12"/>
        <v>#VALUE!</v>
      </c>
      <c r="P27" s="41" t="e">
        <f aca="true" t="shared" si="17" ref="P27:P42">K27*$P$9</f>
        <v>#VALUE!</v>
      </c>
      <c r="Q27" s="41">
        <f t="shared" si="13"/>
        <v>0</v>
      </c>
      <c r="R27" s="41" t="e">
        <f aca="true" t="shared" si="18" ref="R27:R42">K27*$R$9</f>
        <v>#VALUE!</v>
      </c>
      <c r="S27" s="41" t="e">
        <f>IF(D27="S",VLOOKUP(E27,#REF!,3),0)*K27</f>
        <v>#VALUE!</v>
      </c>
      <c r="T27" s="41" t="e">
        <f>IF(D27="S",VLOOKUP(E27,#REF!,4),0)*K27</f>
        <v>#VALUE!</v>
      </c>
      <c r="U27" s="41" t="e">
        <f>IF(D27="S",VLOOKUP(E27,#REF!,5),0)*K27</f>
        <v>#VALUE!</v>
      </c>
      <c r="V27" s="41">
        <f>IF(D27="S",VLOOKUP(E27,#REF!,6),0)</f>
        <v>0</v>
      </c>
      <c r="W27" s="41" t="e">
        <f>IF(D27="S",VLOOKUP(E27,#REF!,7),0)*K27</f>
        <v>#VALUE!</v>
      </c>
      <c r="X27" s="41" t="e">
        <f t="shared" si="0"/>
        <v>#VALUE!</v>
      </c>
      <c r="Y27" s="42" t="e">
        <f aca="true" t="shared" si="19" ref="Y27:Y42">SUM(P27:X27)</f>
        <v>#VALUE!</v>
      </c>
      <c r="Z27" s="43" t="e">
        <f aca="true" t="shared" si="20" ref="Z27:Z42">K27-Y27</f>
        <v>#VALUE!</v>
      </c>
    </row>
    <row r="28" spans="1:26" ht="12.75">
      <c r="A28" s="40">
        <v>97019</v>
      </c>
      <c r="B28" s="30" t="str">
        <f>VLOOKUP(A28,'Datos Personales'!$A$6:$L$65,2)</f>
        <v>RUIZ LIMA, JAVIER</v>
      </c>
      <c r="C28" s="30">
        <f>VLOOKUP(A28,'Datos Personales'!$A$6:$L$65,7)</f>
        <v>0</v>
      </c>
      <c r="D28" s="31" t="str">
        <f>VLOOKUP(A28,'Datos Personales'!$A$6:$L$65,10)</f>
        <v>CONTRATADO</v>
      </c>
      <c r="E28" s="31">
        <f>VLOOKUP(A28,'Datos Personales'!$A$6:$L$65,11)</f>
        <v>250</v>
      </c>
      <c r="F28" s="41" t="str">
        <f>VLOOKUP(A28,'Datos Personales'!$A$6:$L$65,9)</f>
        <v>OBRERO</v>
      </c>
      <c r="G28" s="41" t="e">
        <f t="shared" si="14"/>
        <v>#VALUE!</v>
      </c>
      <c r="H28" s="41" t="e">
        <f>VLOOKUP(A28,'Datos Personales'!$A$6:$L$65,5)*$H$9</f>
        <v>#VALUE!</v>
      </c>
      <c r="I28" s="41">
        <f t="shared" si="15"/>
        <v>0</v>
      </c>
      <c r="J28" s="41">
        <f t="shared" si="16"/>
        <v>0</v>
      </c>
      <c r="K28" s="42" t="e">
        <f aca="true" t="shared" si="21" ref="K28:K43">F28+G28+H28+I28+J28</f>
        <v>#VALUE!</v>
      </c>
      <c r="L28" s="41" t="e">
        <f aca="true" t="shared" si="22" ref="L28:L43">K28*$L$9</f>
        <v>#VALUE!</v>
      </c>
      <c r="M28" s="41">
        <f aca="true" t="shared" si="23" ref="M28:M43">IF(D28="N",K28*$M$9,0)</f>
        <v>0</v>
      </c>
      <c r="N28" s="41" t="e">
        <f aca="true" t="shared" si="24" ref="N28:N43">K28*$N$9</f>
        <v>#VALUE!</v>
      </c>
      <c r="O28" s="41" t="e">
        <f aca="true" t="shared" si="25" ref="O28:O43">L28+M28+N28</f>
        <v>#VALUE!</v>
      </c>
      <c r="P28" s="41" t="e">
        <f t="shared" si="17"/>
        <v>#VALUE!</v>
      </c>
      <c r="Q28" s="41">
        <f aca="true" t="shared" si="26" ref="Q28:Q43">IF(D27="N",K27*$Q$9,0)</f>
        <v>0</v>
      </c>
      <c r="R28" s="41" t="e">
        <f t="shared" si="18"/>
        <v>#VALUE!</v>
      </c>
      <c r="S28" s="41" t="e">
        <f>IF(D28="S",VLOOKUP(E28,#REF!,3),0)*K28</f>
        <v>#VALUE!</v>
      </c>
      <c r="T28" s="41" t="e">
        <f>IF(D28="S",VLOOKUP(E28,#REF!,4),0)*K28</f>
        <v>#VALUE!</v>
      </c>
      <c r="U28" s="41" t="e">
        <f>IF(D28="S",VLOOKUP(E28,#REF!,5),0)*K28</f>
        <v>#VALUE!</v>
      </c>
      <c r="V28" s="41">
        <f>IF(D28="S",VLOOKUP(E28,#REF!,6),0)</f>
        <v>0</v>
      </c>
      <c r="W28" s="41" t="e">
        <f>IF(D28="S",VLOOKUP(E28,#REF!,7),0)*K28</f>
        <v>#VALUE!</v>
      </c>
      <c r="X28" s="41" t="e">
        <f t="shared" si="0"/>
        <v>#VALUE!</v>
      </c>
      <c r="Y28" s="42" t="e">
        <f t="shared" si="19"/>
        <v>#VALUE!</v>
      </c>
      <c r="Z28" s="43" t="e">
        <f t="shared" si="20"/>
        <v>#VALUE!</v>
      </c>
    </row>
    <row r="29" spans="1:26" ht="12.75">
      <c r="A29" s="40">
        <v>97020</v>
      </c>
      <c r="B29" s="30" t="str">
        <f>VLOOKUP(A29,'Datos Personales'!$A$6:$L$65,2)</f>
        <v>QUINTANA RODRIGUEZ, PABLO</v>
      </c>
      <c r="C29" s="30">
        <f>VLOOKUP(A29,'Datos Personales'!$A$6:$L$65,7)</f>
        <v>0</v>
      </c>
      <c r="D29" s="31" t="str">
        <f>VLOOKUP(A29,'Datos Personales'!$A$6:$L$65,10)</f>
        <v>CONTRATADO</v>
      </c>
      <c r="E29" s="31">
        <f>VLOOKUP(A29,'Datos Personales'!$A$6:$L$65,11)</f>
        <v>250</v>
      </c>
      <c r="F29" s="41" t="str">
        <f>VLOOKUP(A29,'Datos Personales'!$A$6:$L$65,9)</f>
        <v>OBRERO</v>
      </c>
      <c r="G29" s="41" t="e">
        <f t="shared" si="14"/>
        <v>#VALUE!</v>
      </c>
      <c r="H29" s="41" t="e">
        <f>VLOOKUP(A29,'Datos Personales'!$A$6:$L$65,5)*$H$9</f>
        <v>#VALUE!</v>
      </c>
      <c r="I29" s="41">
        <f t="shared" si="15"/>
        <v>0</v>
      </c>
      <c r="J29" s="41">
        <f t="shared" si="16"/>
        <v>0</v>
      </c>
      <c r="K29" s="42" t="e">
        <f t="shared" si="21"/>
        <v>#VALUE!</v>
      </c>
      <c r="L29" s="41" t="e">
        <f t="shared" si="22"/>
        <v>#VALUE!</v>
      </c>
      <c r="M29" s="41">
        <f t="shared" si="23"/>
        <v>0</v>
      </c>
      <c r="N29" s="41" t="e">
        <f t="shared" si="24"/>
        <v>#VALUE!</v>
      </c>
      <c r="O29" s="41" t="e">
        <f t="shared" si="25"/>
        <v>#VALUE!</v>
      </c>
      <c r="P29" s="41" t="e">
        <f t="shared" si="17"/>
        <v>#VALUE!</v>
      </c>
      <c r="Q29" s="41">
        <f t="shared" si="26"/>
        <v>0</v>
      </c>
      <c r="R29" s="41" t="e">
        <f t="shared" si="18"/>
        <v>#VALUE!</v>
      </c>
      <c r="S29" s="41" t="e">
        <f>IF(D29="S",VLOOKUP(E29,#REF!,3),0)*K29</f>
        <v>#VALUE!</v>
      </c>
      <c r="T29" s="41" t="e">
        <f>IF(D29="S",VLOOKUP(E29,#REF!,4),0)*K29</f>
        <v>#VALUE!</v>
      </c>
      <c r="U29" s="41" t="e">
        <f>IF(D29="S",VLOOKUP(E29,#REF!,5),0)*K29</f>
        <v>#VALUE!</v>
      </c>
      <c r="V29" s="41">
        <f>IF(D29="S",VLOOKUP(E29,#REF!,6),0)</f>
        <v>0</v>
      </c>
      <c r="W29" s="41" t="e">
        <f>IF(D29="S",VLOOKUP(E29,#REF!,7),0)*K29</f>
        <v>#VALUE!</v>
      </c>
      <c r="X29" s="41" t="e">
        <f t="shared" si="0"/>
        <v>#VALUE!</v>
      </c>
      <c r="Y29" s="42" t="e">
        <f t="shared" si="19"/>
        <v>#VALUE!</v>
      </c>
      <c r="Z29" s="43" t="e">
        <f t="shared" si="20"/>
        <v>#VALUE!</v>
      </c>
    </row>
    <row r="30" spans="1:26" ht="12.75">
      <c r="A30" s="40">
        <v>97021</v>
      </c>
      <c r="B30" s="30" t="str">
        <f>VLOOKUP(A30,'Datos Personales'!$A$6:$L$65,2)</f>
        <v>ESPINOZA SAAVEDRA, WILLY</v>
      </c>
      <c r="C30" s="30">
        <f>VLOOKUP(A30,'Datos Personales'!$A$6:$L$65,7)</f>
        <v>3</v>
      </c>
      <c r="D30" s="31" t="str">
        <f>VLOOKUP(A30,'Datos Personales'!$A$6:$L$65,10)</f>
        <v>CONTRATADO</v>
      </c>
      <c r="E30" s="31">
        <f>VLOOKUP(A30,'Datos Personales'!$A$6:$L$65,11)</f>
        <v>250</v>
      </c>
      <c r="F30" s="41" t="str">
        <f>VLOOKUP(A30,'Datos Personales'!$A$6:$L$65,9)</f>
        <v>OBRERO</v>
      </c>
      <c r="G30" s="41" t="e">
        <f t="shared" si="14"/>
        <v>#VALUE!</v>
      </c>
      <c r="H30" s="41" t="e">
        <f>VLOOKUP(A30,'Datos Personales'!$A$6:$L$65,5)*$H$9</f>
        <v>#VALUE!</v>
      </c>
      <c r="I30" s="41">
        <f t="shared" si="15"/>
        <v>0</v>
      </c>
      <c r="J30" s="41">
        <f t="shared" si="16"/>
        <v>0</v>
      </c>
      <c r="K30" s="42" t="e">
        <f t="shared" si="21"/>
        <v>#VALUE!</v>
      </c>
      <c r="L30" s="41" t="e">
        <f t="shared" si="22"/>
        <v>#VALUE!</v>
      </c>
      <c r="M30" s="41">
        <f t="shared" si="23"/>
        <v>0</v>
      </c>
      <c r="N30" s="41" t="e">
        <f t="shared" si="24"/>
        <v>#VALUE!</v>
      </c>
      <c r="O30" s="41" t="e">
        <f t="shared" si="25"/>
        <v>#VALUE!</v>
      </c>
      <c r="P30" s="41" t="e">
        <f t="shared" si="17"/>
        <v>#VALUE!</v>
      </c>
      <c r="Q30" s="41">
        <f t="shared" si="26"/>
        <v>0</v>
      </c>
      <c r="R30" s="41" t="e">
        <f t="shared" si="18"/>
        <v>#VALUE!</v>
      </c>
      <c r="S30" s="41" t="e">
        <f>IF(D30="S",VLOOKUP(E30,#REF!,3),0)*K30</f>
        <v>#VALUE!</v>
      </c>
      <c r="T30" s="41" t="e">
        <f>IF(D30="S",VLOOKUP(E30,#REF!,4),0)*K30</f>
        <v>#VALUE!</v>
      </c>
      <c r="U30" s="41" t="e">
        <f>IF(D30="S",VLOOKUP(E30,#REF!,5),0)*K30</f>
        <v>#VALUE!</v>
      </c>
      <c r="V30" s="41">
        <f>IF(D30="S",VLOOKUP(E30,#REF!,6),0)</f>
        <v>0</v>
      </c>
      <c r="W30" s="41" t="e">
        <f>IF(D30="S",VLOOKUP(E30,#REF!,7),0)*K30</f>
        <v>#VALUE!</v>
      </c>
      <c r="X30" s="41" t="e">
        <f t="shared" si="0"/>
        <v>#VALUE!</v>
      </c>
      <c r="Y30" s="42" t="e">
        <f t="shared" si="19"/>
        <v>#VALUE!</v>
      </c>
      <c r="Z30" s="43" t="e">
        <f t="shared" si="20"/>
        <v>#VALUE!</v>
      </c>
    </row>
    <row r="31" spans="1:26" ht="12.75">
      <c r="A31" s="40">
        <v>97022</v>
      </c>
      <c r="B31" s="30" t="str">
        <f>VLOOKUP(A31,'Datos Personales'!$A$6:$L$65,2)</f>
        <v>GOMEZ YAÑEZ, CARMEN</v>
      </c>
      <c r="C31" s="30">
        <f>VLOOKUP(A31,'Datos Personales'!$A$6:$L$65,7)</f>
        <v>1</v>
      </c>
      <c r="D31" s="31" t="str">
        <f>VLOOKUP(A31,'Datos Personales'!$A$6:$L$65,10)</f>
        <v>CONTRATADO</v>
      </c>
      <c r="E31" s="31">
        <f>VLOOKUP(A31,'Datos Personales'!$A$6:$L$65,11)</f>
        <v>250</v>
      </c>
      <c r="F31" s="41" t="str">
        <f>VLOOKUP(A31,'Datos Personales'!$A$6:$L$65,9)</f>
        <v>SECRETARIA</v>
      </c>
      <c r="G31" s="41" t="e">
        <f t="shared" si="14"/>
        <v>#VALUE!</v>
      </c>
      <c r="H31" s="41" t="e">
        <f>VLOOKUP(A31,'Datos Personales'!$A$6:$L$65,5)*$H$9</f>
        <v>#VALUE!</v>
      </c>
      <c r="I31" s="41">
        <f t="shared" si="15"/>
        <v>0</v>
      </c>
      <c r="J31" s="41">
        <f t="shared" si="16"/>
        <v>0</v>
      </c>
      <c r="K31" s="42" t="e">
        <f t="shared" si="21"/>
        <v>#VALUE!</v>
      </c>
      <c r="L31" s="41" t="e">
        <f t="shared" si="22"/>
        <v>#VALUE!</v>
      </c>
      <c r="M31" s="41">
        <f t="shared" si="23"/>
        <v>0</v>
      </c>
      <c r="N31" s="41" t="e">
        <f t="shared" si="24"/>
        <v>#VALUE!</v>
      </c>
      <c r="O31" s="41" t="e">
        <f t="shared" si="25"/>
        <v>#VALUE!</v>
      </c>
      <c r="P31" s="41" t="e">
        <f t="shared" si="17"/>
        <v>#VALUE!</v>
      </c>
      <c r="Q31" s="41">
        <f t="shared" si="26"/>
        <v>0</v>
      </c>
      <c r="R31" s="41" t="e">
        <f t="shared" si="18"/>
        <v>#VALUE!</v>
      </c>
      <c r="S31" s="41" t="e">
        <f>IF(D31="S",VLOOKUP(E31,#REF!,3),0)*K31</f>
        <v>#VALUE!</v>
      </c>
      <c r="T31" s="41" t="e">
        <f>IF(D31="S",VLOOKUP(E31,#REF!,4),0)*K31</f>
        <v>#VALUE!</v>
      </c>
      <c r="U31" s="41" t="e">
        <f>IF(D31="S",VLOOKUP(E31,#REF!,5),0)*K31</f>
        <v>#VALUE!</v>
      </c>
      <c r="V31" s="41">
        <f>IF(D31="S",VLOOKUP(E31,#REF!,6),0)</f>
        <v>0</v>
      </c>
      <c r="W31" s="41" t="e">
        <f>IF(D31="S",VLOOKUP(E31,#REF!,7),0)*K31</f>
        <v>#VALUE!</v>
      </c>
      <c r="X31" s="41" t="e">
        <f t="shared" si="0"/>
        <v>#VALUE!</v>
      </c>
      <c r="Y31" s="42" t="e">
        <f t="shared" si="19"/>
        <v>#VALUE!</v>
      </c>
      <c r="Z31" s="43" t="e">
        <f t="shared" si="20"/>
        <v>#VALUE!</v>
      </c>
    </row>
    <row r="32" spans="1:26" ht="12.75">
      <c r="A32" s="40">
        <v>97023</v>
      </c>
      <c r="B32" s="30" t="str">
        <f>VLOOKUP(A32,'Datos Personales'!$A$6:$L$65,2)</f>
        <v>MACHADO JORGE</v>
      </c>
      <c r="C32" s="30">
        <f>VLOOKUP(A32,'Datos Personales'!$A$6:$L$65,7)</f>
        <v>2</v>
      </c>
      <c r="D32" s="31" t="str">
        <f>VLOOKUP(A32,'Datos Personales'!$A$6:$L$65,10)</f>
        <v>CONTRATADO</v>
      </c>
      <c r="E32" s="31">
        <f>VLOOKUP(A32,'Datos Personales'!$A$6:$L$65,11)</f>
        <v>500</v>
      </c>
      <c r="F32" s="41" t="str">
        <f>VLOOKUP(A32,'Datos Personales'!$A$6:$L$65,9)</f>
        <v>PROGRAMADOR</v>
      </c>
      <c r="G32" s="41" t="e">
        <f t="shared" si="14"/>
        <v>#VALUE!</v>
      </c>
      <c r="H32" s="41" t="e">
        <f>VLOOKUP(A32,'Datos Personales'!$A$6:$L$65,5)*$H$9</f>
        <v>#VALUE!</v>
      </c>
      <c r="I32" s="41">
        <f t="shared" si="15"/>
        <v>0</v>
      </c>
      <c r="J32" s="41">
        <f t="shared" si="16"/>
        <v>0</v>
      </c>
      <c r="K32" s="42" t="e">
        <f t="shared" si="21"/>
        <v>#VALUE!</v>
      </c>
      <c r="L32" s="41" t="e">
        <f t="shared" si="22"/>
        <v>#VALUE!</v>
      </c>
      <c r="M32" s="41">
        <f t="shared" si="23"/>
        <v>0</v>
      </c>
      <c r="N32" s="41" t="e">
        <f t="shared" si="24"/>
        <v>#VALUE!</v>
      </c>
      <c r="O32" s="41" t="e">
        <f t="shared" si="25"/>
        <v>#VALUE!</v>
      </c>
      <c r="P32" s="41" t="e">
        <f t="shared" si="17"/>
        <v>#VALUE!</v>
      </c>
      <c r="Q32" s="41">
        <f t="shared" si="26"/>
        <v>0</v>
      </c>
      <c r="R32" s="41" t="e">
        <f t="shared" si="18"/>
        <v>#VALUE!</v>
      </c>
      <c r="S32" s="41" t="e">
        <f>IF(D32="S",VLOOKUP(E32,#REF!,3),0)*K32</f>
        <v>#VALUE!</v>
      </c>
      <c r="T32" s="41" t="e">
        <f>IF(D32="S",VLOOKUP(E32,#REF!,4),0)*K32</f>
        <v>#VALUE!</v>
      </c>
      <c r="U32" s="41" t="e">
        <f>IF(D32="S",VLOOKUP(E32,#REF!,5),0)*K32</f>
        <v>#VALUE!</v>
      </c>
      <c r="V32" s="41">
        <f>IF(D32="S",VLOOKUP(E32,#REF!,6),0)</f>
        <v>0</v>
      </c>
      <c r="W32" s="41" t="e">
        <f>IF(D32="S",VLOOKUP(E32,#REF!,7),0)*K32</f>
        <v>#VALUE!</v>
      </c>
      <c r="X32" s="41" t="e">
        <f t="shared" si="0"/>
        <v>#VALUE!</v>
      </c>
      <c r="Y32" s="42" t="e">
        <f t="shared" si="19"/>
        <v>#VALUE!</v>
      </c>
      <c r="Z32" s="43" t="e">
        <f t="shared" si="20"/>
        <v>#VALUE!</v>
      </c>
    </row>
    <row r="33" spans="1:26" ht="12.75">
      <c r="A33" s="40">
        <v>97024</v>
      </c>
      <c r="B33" s="30" t="str">
        <f>VLOOKUP(A33,'Datos Personales'!$A$6:$L$65,2)</f>
        <v>MIRANDA PEREZ, BENJAMIN</v>
      </c>
      <c r="C33" s="30">
        <f>VLOOKUP(A33,'Datos Personales'!$A$6:$L$65,7)</f>
        <v>0</v>
      </c>
      <c r="D33" s="31" t="str">
        <f>VLOOKUP(A33,'Datos Personales'!$A$6:$L$65,10)</f>
        <v>CONTRATADO</v>
      </c>
      <c r="E33" s="31">
        <f>VLOOKUP(A33,'Datos Personales'!$A$6:$L$65,11)</f>
        <v>250</v>
      </c>
      <c r="F33" s="41" t="str">
        <f>VLOOKUP(A33,'Datos Personales'!$A$6:$L$65,9)</f>
        <v>OBRERO</v>
      </c>
      <c r="G33" s="41" t="e">
        <f t="shared" si="14"/>
        <v>#VALUE!</v>
      </c>
      <c r="H33" s="41" t="e">
        <f>VLOOKUP(A33,'Datos Personales'!$A$6:$L$65,5)*$H$9</f>
        <v>#VALUE!</v>
      </c>
      <c r="I33" s="41">
        <f t="shared" si="15"/>
        <v>0</v>
      </c>
      <c r="J33" s="41">
        <f t="shared" si="16"/>
        <v>0</v>
      </c>
      <c r="K33" s="42" t="e">
        <f t="shared" si="21"/>
        <v>#VALUE!</v>
      </c>
      <c r="L33" s="41" t="e">
        <f t="shared" si="22"/>
        <v>#VALUE!</v>
      </c>
      <c r="M33" s="41">
        <f t="shared" si="23"/>
        <v>0</v>
      </c>
      <c r="N33" s="41" t="e">
        <f t="shared" si="24"/>
        <v>#VALUE!</v>
      </c>
      <c r="O33" s="41" t="e">
        <f t="shared" si="25"/>
        <v>#VALUE!</v>
      </c>
      <c r="P33" s="41" t="e">
        <f t="shared" si="17"/>
        <v>#VALUE!</v>
      </c>
      <c r="Q33" s="41">
        <f t="shared" si="26"/>
        <v>0</v>
      </c>
      <c r="R33" s="41" t="e">
        <f t="shared" si="18"/>
        <v>#VALUE!</v>
      </c>
      <c r="S33" s="41" t="e">
        <f>IF(D33="S",VLOOKUP(E33,#REF!,3),0)*K33</f>
        <v>#VALUE!</v>
      </c>
      <c r="T33" s="41" t="e">
        <f>IF(D33="S",VLOOKUP(E33,#REF!,4),0)*K33</f>
        <v>#VALUE!</v>
      </c>
      <c r="U33" s="41" t="e">
        <f>IF(D33="S",VLOOKUP(E33,#REF!,5),0)*K33</f>
        <v>#VALUE!</v>
      </c>
      <c r="V33" s="41">
        <f>IF(D33="S",VLOOKUP(E33,#REF!,6),0)</f>
        <v>0</v>
      </c>
      <c r="W33" s="41" t="e">
        <f>IF(D33="S",VLOOKUP(E33,#REF!,7),0)*K33</f>
        <v>#VALUE!</v>
      </c>
      <c r="X33" s="41" t="e">
        <f t="shared" si="0"/>
        <v>#VALUE!</v>
      </c>
      <c r="Y33" s="42" t="e">
        <f t="shared" si="19"/>
        <v>#VALUE!</v>
      </c>
      <c r="Z33" s="43" t="e">
        <f t="shared" si="20"/>
        <v>#VALUE!</v>
      </c>
    </row>
    <row r="34" spans="1:26" ht="12.75">
      <c r="A34" s="40">
        <v>97025</v>
      </c>
      <c r="B34" s="30" t="str">
        <f>VLOOKUP(A34,'Datos Personales'!$A$6:$L$65,2)</f>
        <v>GARCIA LAZO, ROSSANA</v>
      </c>
      <c r="C34" s="30">
        <f>VLOOKUP(A34,'Datos Personales'!$A$6:$L$65,7)</f>
        <v>0</v>
      </c>
      <c r="D34" s="31" t="str">
        <f>VLOOKUP(A34,'Datos Personales'!$A$6:$L$65,10)</f>
        <v>ESTABLE</v>
      </c>
      <c r="E34" s="31">
        <f>VLOOKUP(A34,'Datos Personales'!$A$6:$L$65,11)</f>
        <v>400</v>
      </c>
      <c r="F34" s="41" t="str">
        <f>VLOOKUP(A34,'Datos Personales'!$A$6:$L$65,9)</f>
        <v>EMPLEADO</v>
      </c>
      <c r="G34" s="41" t="e">
        <f t="shared" si="14"/>
        <v>#VALUE!</v>
      </c>
      <c r="H34" s="41" t="e">
        <f>VLOOKUP(A34,'Datos Personales'!$A$6:$L$65,5)*$H$9</f>
        <v>#VALUE!</v>
      </c>
      <c r="I34" s="41">
        <f t="shared" si="15"/>
        <v>0</v>
      </c>
      <c r="J34" s="41">
        <f t="shared" si="16"/>
        <v>0</v>
      </c>
      <c r="K34" s="42" t="e">
        <f t="shared" si="21"/>
        <v>#VALUE!</v>
      </c>
      <c r="L34" s="41" t="e">
        <f t="shared" si="22"/>
        <v>#VALUE!</v>
      </c>
      <c r="M34" s="41">
        <f t="shared" si="23"/>
        <v>0</v>
      </c>
      <c r="N34" s="41" t="e">
        <f t="shared" si="24"/>
        <v>#VALUE!</v>
      </c>
      <c r="O34" s="41" t="e">
        <f t="shared" si="25"/>
        <v>#VALUE!</v>
      </c>
      <c r="P34" s="41" t="e">
        <f t="shared" si="17"/>
        <v>#VALUE!</v>
      </c>
      <c r="Q34" s="41">
        <f t="shared" si="26"/>
        <v>0</v>
      </c>
      <c r="R34" s="41" t="e">
        <f t="shared" si="18"/>
        <v>#VALUE!</v>
      </c>
      <c r="S34" s="41" t="e">
        <f>IF(D34="S",VLOOKUP(E34,#REF!,3),0)*K34</f>
        <v>#VALUE!</v>
      </c>
      <c r="T34" s="41" t="e">
        <f>IF(D34="S",VLOOKUP(E34,#REF!,4),0)*K34</f>
        <v>#VALUE!</v>
      </c>
      <c r="U34" s="41" t="e">
        <f>IF(D34="S",VLOOKUP(E34,#REF!,5),0)*K34</f>
        <v>#VALUE!</v>
      </c>
      <c r="V34" s="41">
        <f>IF(D34="S",VLOOKUP(E34,#REF!,6),0)</f>
        <v>0</v>
      </c>
      <c r="W34" s="41" t="e">
        <f>IF(D34="S",VLOOKUP(E34,#REF!,7),0)*K34</f>
        <v>#VALUE!</v>
      </c>
      <c r="X34" s="41" t="e">
        <f t="shared" si="0"/>
        <v>#VALUE!</v>
      </c>
      <c r="Y34" s="42" t="e">
        <f t="shared" si="19"/>
        <v>#VALUE!</v>
      </c>
      <c r="Z34" s="43" t="e">
        <f t="shared" si="20"/>
        <v>#VALUE!</v>
      </c>
    </row>
    <row r="35" spans="1:26" ht="12.75">
      <c r="A35" s="40">
        <v>97026</v>
      </c>
      <c r="B35" s="30" t="str">
        <f>VLOOKUP(A35,'Datos Personales'!$A$6:$L$65,2)</f>
        <v>TAVARA SOTO, DIANA</v>
      </c>
      <c r="C35" s="30">
        <f>VLOOKUP(A35,'Datos Personales'!$A$6:$L$65,7)</f>
        <v>1</v>
      </c>
      <c r="D35" s="31" t="str">
        <f>VLOOKUP(A35,'Datos Personales'!$A$6:$L$65,10)</f>
        <v>ESTABLE</v>
      </c>
      <c r="E35" s="31">
        <f>VLOOKUP(A35,'Datos Personales'!$A$6:$L$65,11)</f>
        <v>400</v>
      </c>
      <c r="F35" s="41" t="str">
        <f>VLOOKUP(A35,'Datos Personales'!$A$6:$L$65,9)</f>
        <v>EMPLEADO</v>
      </c>
      <c r="G35" s="41" t="e">
        <f t="shared" si="14"/>
        <v>#VALUE!</v>
      </c>
      <c r="H35" s="41" t="e">
        <f>VLOOKUP(A35,'Datos Personales'!$A$6:$L$65,5)*$H$9</f>
        <v>#VALUE!</v>
      </c>
      <c r="I35" s="41">
        <f t="shared" si="15"/>
        <v>0</v>
      </c>
      <c r="J35" s="41">
        <f t="shared" si="16"/>
        <v>0</v>
      </c>
      <c r="K35" s="42" t="e">
        <f t="shared" si="21"/>
        <v>#VALUE!</v>
      </c>
      <c r="L35" s="41" t="e">
        <f t="shared" si="22"/>
        <v>#VALUE!</v>
      </c>
      <c r="M35" s="41">
        <f t="shared" si="23"/>
        <v>0</v>
      </c>
      <c r="N35" s="41" t="e">
        <f t="shared" si="24"/>
        <v>#VALUE!</v>
      </c>
      <c r="O35" s="41" t="e">
        <f t="shared" si="25"/>
        <v>#VALUE!</v>
      </c>
      <c r="P35" s="41" t="e">
        <f t="shared" si="17"/>
        <v>#VALUE!</v>
      </c>
      <c r="Q35" s="41">
        <f t="shared" si="26"/>
        <v>0</v>
      </c>
      <c r="R35" s="41" t="e">
        <f t="shared" si="18"/>
        <v>#VALUE!</v>
      </c>
      <c r="S35" s="41" t="e">
        <f>IF(D35="S",VLOOKUP(E35,#REF!,3),0)*K35</f>
        <v>#VALUE!</v>
      </c>
      <c r="T35" s="41" t="e">
        <f>IF(D35="S",VLOOKUP(E35,#REF!,4),0)*K35</f>
        <v>#VALUE!</v>
      </c>
      <c r="U35" s="41" t="e">
        <f>IF(D35="S",VLOOKUP(E35,#REF!,5),0)*K35</f>
        <v>#VALUE!</v>
      </c>
      <c r="V35" s="41">
        <f>IF(D35="S",VLOOKUP(E35,#REF!,6),0)</f>
        <v>0</v>
      </c>
      <c r="W35" s="41" t="e">
        <f>IF(D35="S",VLOOKUP(E35,#REF!,7),0)*K35</f>
        <v>#VALUE!</v>
      </c>
      <c r="X35" s="41" t="e">
        <f t="shared" si="0"/>
        <v>#VALUE!</v>
      </c>
      <c r="Y35" s="42" t="e">
        <f t="shared" si="19"/>
        <v>#VALUE!</v>
      </c>
      <c r="Z35" s="43" t="e">
        <f t="shared" si="20"/>
        <v>#VALUE!</v>
      </c>
    </row>
    <row r="36" spans="1:26" ht="12.75">
      <c r="A36" s="40">
        <v>97027</v>
      </c>
      <c r="B36" s="30" t="str">
        <f>VLOOKUP(A36,'Datos Personales'!$A$6:$L$65,2)</f>
        <v>QUISPE PEREZ, DANIEL</v>
      </c>
      <c r="C36" s="30">
        <f>VLOOKUP(A36,'Datos Personales'!$A$6:$L$65,7)</f>
        <v>0</v>
      </c>
      <c r="D36" s="31" t="str">
        <f>VLOOKUP(A36,'Datos Personales'!$A$6:$L$65,10)</f>
        <v>CONTRATADO</v>
      </c>
      <c r="E36" s="31">
        <f>VLOOKUP(A36,'Datos Personales'!$A$6:$L$65,11)</f>
        <v>250</v>
      </c>
      <c r="F36" s="41" t="str">
        <f>VLOOKUP(A36,'Datos Personales'!$A$6:$L$65,9)</f>
        <v>OBRERO</v>
      </c>
      <c r="G36" s="41" t="e">
        <f t="shared" si="14"/>
        <v>#VALUE!</v>
      </c>
      <c r="H36" s="41" t="e">
        <f>VLOOKUP(A36,'Datos Personales'!$A$6:$L$65,5)*$H$9</f>
        <v>#VALUE!</v>
      </c>
      <c r="I36" s="41">
        <f t="shared" si="15"/>
        <v>0</v>
      </c>
      <c r="J36" s="41">
        <f t="shared" si="16"/>
        <v>0</v>
      </c>
      <c r="K36" s="42" t="e">
        <f t="shared" si="21"/>
        <v>#VALUE!</v>
      </c>
      <c r="L36" s="41" t="e">
        <f t="shared" si="22"/>
        <v>#VALUE!</v>
      </c>
      <c r="M36" s="41">
        <f t="shared" si="23"/>
        <v>0</v>
      </c>
      <c r="N36" s="41" t="e">
        <f t="shared" si="24"/>
        <v>#VALUE!</v>
      </c>
      <c r="O36" s="41" t="e">
        <f t="shared" si="25"/>
        <v>#VALUE!</v>
      </c>
      <c r="P36" s="41" t="e">
        <f t="shared" si="17"/>
        <v>#VALUE!</v>
      </c>
      <c r="Q36" s="41">
        <f t="shared" si="26"/>
        <v>0</v>
      </c>
      <c r="R36" s="41" t="e">
        <f t="shared" si="18"/>
        <v>#VALUE!</v>
      </c>
      <c r="S36" s="41" t="e">
        <f>IF(D36="S",VLOOKUP(E36,#REF!,3),0)*K36</f>
        <v>#VALUE!</v>
      </c>
      <c r="T36" s="41" t="e">
        <f>IF(D36="S",VLOOKUP(E36,#REF!,4),0)*K36</f>
        <v>#VALUE!</v>
      </c>
      <c r="U36" s="41" t="e">
        <f>IF(D36="S",VLOOKUP(E36,#REF!,5),0)*K36</f>
        <v>#VALUE!</v>
      </c>
      <c r="V36" s="41">
        <f>IF(D36="S",VLOOKUP(E36,#REF!,6),0)</f>
        <v>0</v>
      </c>
      <c r="W36" s="41" t="e">
        <f>IF(D36="S",VLOOKUP(E36,#REF!,7),0)*K36</f>
        <v>#VALUE!</v>
      </c>
      <c r="X36" s="41" t="e">
        <f t="shared" si="0"/>
        <v>#VALUE!</v>
      </c>
      <c r="Y36" s="42" t="e">
        <f t="shared" si="19"/>
        <v>#VALUE!</v>
      </c>
      <c r="Z36" s="43" t="e">
        <f t="shared" si="20"/>
        <v>#VALUE!</v>
      </c>
    </row>
    <row r="37" spans="1:26" ht="12.75">
      <c r="A37" s="40">
        <v>97028</v>
      </c>
      <c r="B37" s="30" t="str">
        <f>VLOOKUP(A37,'Datos Personales'!$A$6:$L$65,2)</f>
        <v>MARCOS VALVERDE, FRANK</v>
      </c>
      <c r="C37" s="30">
        <f>VLOOKUP(A37,'Datos Personales'!$A$6:$L$65,7)</f>
        <v>1</v>
      </c>
      <c r="D37" s="31" t="str">
        <f>VLOOKUP(A37,'Datos Personales'!$A$6:$L$65,10)</f>
        <v>CONTRATADO</v>
      </c>
      <c r="E37" s="31">
        <f>VLOOKUP(A37,'Datos Personales'!$A$6:$L$65,11)</f>
        <v>250</v>
      </c>
      <c r="F37" s="41" t="str">
        <f>VLOOKUP(A37,'Datos Personales'!$A$6:$L$65,9)</f>
        <v>OBRERO</v>
      </c>
      <c r="G37" s="41" t="e">
        <f t="shared" si="14"/>
        <v>#VALUE!</v>
      </c>
      <c r="H37" s="41" t="e">
        <f>VLOOKUP(A37,'Datos Personales'!$A$6:$L$65,5)*$H$9</f>
        <v>#VALUE!</v>
      </c>
      <c r="I37" s="41">
        <f t="shared" si="15"/>
        <v>0</v>
      </c>
      <c r="J37" s="41">
        <f t="shared" si="16"/>
        <v>0</v>
      </c>
      <c r="K37" s="42" t="e">
        <f t="shared" si="21"/>
        <v>#VALUE!</v>
      </c>
      <c r="L37" s="41" t="e">
        <f t="shared" si="22"/>
        <v>#VALUE!</v>
      </c>
      <c r="M37" s="41">
        <f t="shared" si="23"/>
        <v>0</v>
      </c>
      <c r="N37" s="41" t="e">
        <f t="shared" si="24"/>
        <v>#VALUE!</v>
      </c>
      <c r="O37" s="41" t="e">
        <f t="shared" si="25"/>
        <v>#VALUE!</v>
      </c>
      <c r="P37" s="41" t="e">
        <f t="shared" si="17"/>
        <v>#VALUE!</v>
      </c>
      <c r="Q37" s="41">
        <f t="shared" si="26"/>
        <v>0</v>
      </c>
      <c r="R37" s="41" t="e">
        <f t="shared" si="18"/>
        <v>#VALUE!</v>
      </c>
      <c r="S37" s="41" t="e">
        <f>IF(D37="S",VLOOKUP(E37,#REF!,3),0)*K37</f>
        <v>#VALUE!</v>
      </c>
      <c r="T37" s="41" t="e">
        <f>IF(D37="S",VLOOKUP(E37,#REF!,4),0)*K37</f>
        <v>#VALUE!</v>
      </c>
      <c r="U37" s="41" t="e">
        <f>IF(D37="S",VLOOKUP(E37,#REF!,5),0)*K37</f>
        <v>#VALUE!</v>
      </c>
      <c r="V37" s="41">
        <f>IF(D37="S",VLOOKUP(E37,#REF!,6),0)</f>
        <v>0</v>
      </c>
      <c r="W37" s="41" t="e">
        <f>IF(D37="S",VLOOKUP(E37,#REF!,7),0)*K37</f>
        <v>#VALUE!</v>
      </c>
      <c r="X37" s="41" t="e">
        <f t="shared" si="0"/>
        <v>#VALUE!</v>
      </c>
      <c r="Y37" s="42" t="e">
        <f t="shared" si="19"/>
        <v>#VALUE!</v>
      </c>
      <c r="Z37" s="43" t="e">
        <f t="shared" si="20"/>
        <v>#VALUE!</v>
      </c>
    </row>
    <row r="38" spans="1:26" ht="12.75">
      <c r="A38" s="40">
        <v>97029</v>
      </c>
      <c r="B38" s="30" t="str">
        <f>VLOOKUP(A38,'Datos Personales'!$A$6:$L$65,2)</f>
        <v>SANTANDER CRUZ, MILAGROS</v>
      </c>
      <c r="C38" s="30">
        <f>VLOOKUP(A38,'Datos Personales'!$A$6:$L$65,7)</f>
        <v>0</v>
      </c>
      <c r="D38" s="31" t="str">
        <f>VLOOKUP(A38,'Datos Personales'!$A$6:$L$65,10)</f>
        <v>CONTRATADO</v>
      </c>
      <c r="E38" s="31">
        <f>VLOOKUP(A38,'Datos Personales'!$A$6:$L$65,11)</f>
        <v>300</v>
      </c>
      <c r="F38" s="41" t="str">
        <f>VLOOKUP(A38,'Datos Personales'!$A$6:$L$65,9)</f>
        <v>OPERADOR</v>
      </c>
      <c r="G38" s="41" t="e">
        <f t="shared" si="14"/>
        <v>#VALUE!</v>
      </c>
      <c r="H38" s="41" t="e">
        <f>VLOOKUP(A38,'Datos Personales'!$A$6:$L$65,5)*$H$9</f>
        <v>#VALUE!</v>
      </c>
      <c r="I38" s="41">
        <f t="shared" si="15"/>
        <v>0</v>
      </c>
      <c r="J38" s="41">
        <f t="shared" si="16"/>
        <v>0</v>
      </c>
      <c r="K38" s="42" t="e">
        <f t="shared" si="21"/>
        <v>#VALUE!</v>
      </c>
      <c r="L38" s="41" t="e">
        <f t="shared" si="22"/>
        <v>#VALUE!</v>
      </c>
      <c r="M38" s="41">
        <f t="shared" si="23"/>
        <v>0</v>
      </c>
      <c r="N38" s="41" t="e">
        <f t="shared" si="24"/>
        <v>#VALUE!</v>
      </c>
      <c r="O38" s="41" t="e">
        <f t="shared" si="25"/>
        <v>#VALUE!</v>
      </c>
      <c r="P38" s="41" t="e">
        <f t="shared" si="17"/>
        <v>#VALUE!</v>
      </c>
      <c r="Q38" s="41">
        <f t="shared" si="26"/>
        <v>0</v>
      </c>
      <c r="R38" s="41" t="e">
        <f t="shared" si="18"/>
        <v>#VALUE!</v>
      </c>
      <c r="S38" s="41" t="e">
        <f>IF(D38="S",VLOOKUP(E38,#REF!,3),0)*K38</f>
        <v>#VALUE!</v>
      </c>
      <c r="T38" s="41" t="e">
        <f>IF(D38="S",VLOOKUP(E38,#REF!,4),0)*K38</f>
        <v>#VALUE!</v>
      </c>
      <c r="U38" s="41" t="e">
        <f>IF(D38="S",VLOOKUP(E38,#REF!,5),0)*K38</f>
        <v>#VALUE!</v>
      </c>
      <c r="V38" s="41">
        <f>IF(D38="S",VLOOKUP(E38,#REF!,6),0)</f>
        <v>0</v>
      </c>
      <c r="W38" s="41" t="e">
        <f>IF(D38="S",VLOOKUP(E38,#REF!,7),0)*K38</f>
        <v>#VALUE!</v>
      </c>
      <c r="X38" s="41" t="e">
        <f t="shared" si="0"/>
        <v>#VALUE!</v>
      </c>
      <c r="Y38" s="42" t="e">
        <f t="shared" si="19"/>
        <v>#VALUE!</v>
      </c>
      <c r="Z38" s="43" t="e">
        <f t="shared" si="20"/>
        <v>#VALUE!</v>
      </c>
    </row>
    <row r="39" spans="1:26" ht="12.75">
      <c r="A39" s="40">
        <v>97030</v>
      </c>
      <c r="B39" s="30" t="str">
        <f>VLOOKUP(A39,'Datos Personales'!$A$6:$L$65,2)</f>
        <v>IZAGUIRRE CRUZ, LADY</v>
      </c>
      <c r="C39" s="30">
        <f>VLOOKUP(A39,'Datos Personales'!$A$6:$L$65,7)</f>
        <v>2</v>
      </c>
      <c r="D39" s="31" t="str">
        <f>VLOOKUP(A39,'Datos Personales'!$A$6:$L$65,10)</f>
        <v>ESTABLE</v>
      </c>
      <c r="E39" s="31">
        <f>VLOOKUP(A39,'Datos Personales'!$A$6:$L$65,11)</f>
        <v>300</v>
      </c>
      <c r="F39" s="41" t="str">
        <f>VLOOKUP(A39,'Datos Personales'!$A$6:$L$65,9)</f>
        <v>SECRETARIA</v>
      </c>
      <c r="G39" s="41" t="e">
        <f t="shared" si="14"/>
        <v>#VALUE!</v>
      </c>
      <c r="H39" s="41" t="e">
        <f>VLOOKUP(A39,'Datos Personales'!$A$6:$L$65,5)*$H$9</f>
        <v>#VALUE!</v>
      </c>
      <c r="I39" s="41">
        <f t="shared" si="15"/>
        <v>0</v>
      </c>
      <c r="J39" s="41">
        <f t="shared" si="16"/>
        <v>0</v>
      </c>
      <c r="K39" s="42" t="e">
        <f t="shared" si="21"/>
        <v>#VALUE!</v>
      </c>
      <c r="L39" s="41" t="e">
        <f t="shared" si="22"/>
        <v>#VALUE!</v>
      </c>
      <c r="M39" s="41">
        <f t="shared" si="23"/>
        <v>0</v>
      </c>
      <c r="N39" s="41" t="e">
        <f t="shared" si="24"/>
        <v>#VALUE!</v>
      </c>
      <c r="O39" s="41" t="e">
        <f t="shared" si="25"/>
        <v>#VALUE!</v>
      </c>
      <c r="P39" s="41" t="e">
        <f t="shared" si="17"/>
        <v>#VALUE!</v>
      </c>
      <c r="Q39" s="41">
        <f t="shared" si="26"/>
        <v>0</v>
      </c>
      <c r="R39" s="41" t="e">
        <f t="shared" si="18"/>
        <v>#VALUE!</v>
      </c>
      <c r="S39" s="41" t="e">
        <f>IF(D39="S",VLOOKUP(E39,#REF!,3),0)*K39</f>
        <v>#VALUE!</v>
      </c>
      <c r="T39" s="41" t="e">
        <f>IF(D39="S",VLOOKUP(E39,#REF!,4),0)*K39</f>
        <v>#VALUE!</v>
      </c>
      <c r="U39" s="41" t="e">
        <f>IF(D39="S",VLOOKUP(E39,#REF!,5),0)*K39</f>
        <v>#VALUE!</v>
      </c>
      <c r="V39" s="41">
        <f>IF(D39="S",VLOOKUP(E39,#REF!,6),0)</f>
        <v>0</v>
      </c>
      <c r="W39" s="41" t="e">
        <f>IF(D39="S",VLOOKUP(E39,#REF!,7),0)*K39</f>
        <v>#VALUE!</v>
      </c>
      <c r="X39" s="41" t="e">
        <f t="shared" si="0"/>
        <v>#VALUE!</v>
      </c>
      <c r="Y39" s="42" t="e">
        <f t="shared" si="19"/>
        <v>#VALUE!</v>
      </c>
      <c r="Z39" s="43" t="e">
        <f t="shared" si="20"/>
        <v>#VALUE!</v>
      </c>
    </row>
    <row r="40" spans="1:26" ht="12.75">
      <c r="A40" s="40">
        <v>97031</v>
      </c>
      <c r="B40" s="30" t="str">
        <f>VLOOKUP(A40,'Datos Personales'!$A$6:$L$65,2)</f>
        <v>AGUIRRE ALZAMORA, BRIAN</v>
      </c>
      <c r="C40" s="30">
        <f>VLOOKUP(A40,'Datos Personales'!$A$6:$L$65,7)</f>
        <v>0</v>
      </c>
      <c r="D40" s="31" t="str">
        <f>VLOOKUP(A40,'Datos Personales'!$A$6:$L$65,10)</f>
        <v>CONTRATADO</v>
      </c>
      <c r="E40" s="31">
        <f>VLOOKUP(A40,'Datos Personales'!$A$6:$L$65,11)</f>
        <v>250</v>
      </c>
      <c r="F40" s="41" t="str">
        <f>VLOOKUP(A40,'Datos Personales'!$A$6:$L$65,9)</f>
        <v>OBRERO</v>
      </c>
      <c r="G40" s="41" t="e">
        <f t="shared" si="14"/>
        <v>#VALUE!</v>
      </c>
      <c r="H40" s="41" t="e">
        <f>VLOOKUP(A40,'Datos Personales'!$A$6:$L$65,5)*$H$9</f>
        <v>#VALUE!</v>
      </c>
      <c r="I40" s="41">
        <f t="shared" si="15"/>
        <v>0</v>
      </c>
      <c r="J40" s="41">
        <f t="shared" si="16"/>
        <v>0</v>
      </c>
      <c r="K40" s="42" t="e">
        <f t="shared" si="21"/>
        <v>#VALUE!</v>
      </c>
      <c r="L40" s="41" t="e">
        <f t="shared" si="22"/>
        <v>#VALUE!</v>
      </c>
      <c r="M40" s="41">
        <f t="shared" si="23"/>
        <v>0</v>
      </c>
      <c r="N40" s="41" t="e">
        <f t="shared" si="24"/>
        <v>#VALUE!</v>
      </c>
      <c r="O40" s="41" t="e">
        <f t="shared" si="25"/>
        <v>#VALUE!</v>
      </c>
      <c r="P40" s="41" t="e">
        <f t="shared" si="17"/>
        <v>#VALUE!</v>
      </c>
      <c r="Q40" s="41">
        <f t="shared" si="26"/>
        <v>0</v>
      </c>
      <c r="R40" s="41" t="e">
        <f t="shared" si="18"/>
        <v>#VALUE!</v>
      </c>
      <c r="S40" s="41" t="e">
        <f>IF(D40="S",VLOOKUP(E40,#REF!,3),0)*K40</f>
        <v>#VALUE!</v>
      </c>
      <c r="T40" s="41" t="e">
        <f>IF(D40="S",VLOOKUP(E40,#REF!,4),0)*K40</f>
        <v>#VALUE!</v>
      </c>
      <c r="U40" s="41" t="e">
        <f>IF(D40="S",VLOOKUP(E40,#REF!,5),0)*K40</f>
        <v>#VALUE!</v>
      </c>
      <c r="V40" s="41">
        <f>IF(D40="S",VLOOKUP(E40,#REF!,6),0)</f>
        <v>0</v>
      </c>
      <c r="W40" s="41" t="e">
        <f>IF(D40="S",VLOOKUP(E40,#REF!,7),0)*K40</f>
        <v>#VALUE!</v>
      </c>
      <c r="X40" s="41" t="e">
        <f t="shared" si="0"/>
        <v>#VALUE!</v>
      </c>
      <c r="Y40" s="42" t="e">
        <f t="shared" si="19"/>
        <v>#VALUE!</v>
      </c>
      <c r="Z40" s="43" t="e">
        <f t="shared" si="20"/>
        <v>#VALUE!</v>
      </c>
    </row>
    <row r="41" spans="1:26" ht="12.75">
      <c r="A41" s="40">
        <v>97032</v>
      </c>
      <c r="B41" s="30" t="str">
        <f>VLOOKUP(A41,'Datos Personales'!$A$6:$L$65,2)</f>
        <v>QUIROZ LEON, PATRICIA</v>
      </c>
      <c r="C41" s="30">
        <f>VLOOKUP(A41,'Datos Personales'!$A$6:$L$65,7)</f>
        <v>1</v>
      </c>
      <c r="D41" s="31" t="str">
        <f>VLOOKUP(A41,'Datos Personales'!$A$6:$L$65,10)</f>
        <v>ESTABLE</v>
      </c>
      <c r="E41" s="31">
        <f>VLOOKUP(A41,'Datos Personales'!$A$6:$L$65,11)</f>
        <v>400</v>
      </c>
      <c r="F41" s="41" t="str">
        <f>VLOOKUP(A41,'Datos Personales'!$A$6:$L$65,9)</f>
        <v>EMPLEADO</v>
      </c>
      <c r="G41" s="41" t="e">
        <f t="shared" si="14"/>
        <v>#VALUE!</v>
      </c>
      <c r="H41" s="41" t="e">
        <f>VLOOKUP(A41,'Datos Personales'!$A$6:$L$65,5)*$H$9</f>
        <v>#VALUE!</v>
      </c>
      <c r="I41" s="41">
        <f t="shared" si="15"/>
        <v>0</v>
      </c>
      <c r="J41" s="41">
        <f t="shared" si="16"/>
        <v>0</v>
      </c>
      <c r="K41" s="42" t="e">
        <f t="shared" si="21"/>
        <v>#VALUE!</v>
      </c>
      <c r="L41" s="41" t="e">
        <f t="shared" si="22"/>
        <v>#VALUE!</v>
      </c>
      <c r="M41" s="41">
        <f t="shared" si="23"/>
        <v>0</v>
      </c>
      <c r="N41" s="41" t="e">
        <f t="shared" si="24"/>
        <v>#VALUE!</v>
      </c>
      <c r="O41" s="41" t="e">
        <f t="shared" si="25"/>
        <v>#VALUE!</v>
      </c>
      <c r="P41" s="41" t="e">
        <f t="shared" si="17"/>
        <v>#VALUE!</v>
      </c>
      <c r="Q41" s="41">
        <f t="shared" si="26"/>
        <v>0</v>
      </c>
      <c r="R41" s="41" t="e">
        <f t="shared" si="18"/>
        <v>#VALUE!</v>
      </c>
      <c r="S41" s="41" t="e">
        <f>IF(D41="S",VLOOKUP(E41,#REF!,3),0)*K41</f>
        <v>#VALUE!</v>
      </c>
      <c r="T41" s="41" t="e">
        <f>IF(D41="S",VLOOKUP(E41,#REF!,4),0)*K41</f>
        <v>#VALUE!</v>
      </c>
      <c r="U41" s="41" t="e">
        <f>IF(D41="S",VLOOKUP(E41,#REF!,5),0)*K41</f>
        <v>#VALUE!</v>
      </c>
      <c r="V41" s="41">
        <f>IF(D41="S",VLOOKUP(E41,#REF!,6),0)</f>
        <v>0</v>
      </c>
      <c r="W41" s="41" t="e">
        <f>IF(D41="S",VLOOKUP(E41,#REF!,7),0)*K41</f>
        <v>#VALUE!</v>
      </c>
      <c r="X41" s="41" t="e">
        <f t="shared" si="0"/>
        <v>#VALUE!</v>
      </c>
      <c r="Y41" s="42" t="e">
        <f t="shared" si="19"/>
        <v>#VALUE!</v>
      </c>
      <c r="Z41" s="43" t="e">
        <f t="shared" si="20"/>
        <v>#VALUE!</v>
      </c>
    </row>
    <row r="42" spans="1:26" ht="12.75">
      <c r="A42" s="40">
        <v>97033</v>
      </c>
      <c r="B42" s="30" t="str">
        <f>VLOOKUP(A42,'Datos Personales'!$A$6:$L$65,2)</f>
        <v>CARDENAS VILCA, CARLOS</v>
      </c>
      <c r="C42" s="30">
        <f>VLOOKUP(A42,'Datos Personales'!$A$6:$L$65,7)</f>
        <v>0</v>
      </c>
      <c r="D42" s="31" t="str">
        <f>VLOOKUP(A42,'Datos Personales'!$A$6:$L$65,10)</f>
        <v>CONTRATADO</v>
      </c>
      <c r="E42" s="31">
        <f>VLOOKUP(A42,'Datos Personales'!$A$6:$L$65,11)</f>
        <v>350</v>
      </c>
      <c r="F42" s="41" t="str">
        <f>VLOOKUP(A42,'Datos Personales'!$A$6:$L$65,9)</f>
        <v>EMPLEADO</v>
      </c>
      <c r="G42" s="41" t="e">
        <f t="shared" si="14"/>
        <v>#VALUE!</v>
      </c>
      <c r="H42" s="41" t="e">
        <f>VLOOKUP(A42,'Datos Personales'!$A$6:$L$65,5)*$H$9</f>
        <v>#VALUE!</v>
      </c>
      <c r="I42" s="41">
        <f t="shared" si="15"/>
        <v>0</v>
      </c>
      <c r="J42" s="41">
        <f t="shared" si="16"/>
        <v>0</v>
      </c>
      <c r="K42" s="42" t="e">
        <f t="shared" si="21"/>
        <v>#VALUE!</v>
      </c>
      <c r="L42" s="41" t="e">
        <f t="shared" si="22"/>
        <v>#VALUE!</v>
      </c>
      <c r="M42" s="41">
        <f t="shared" si="23"/>
        <v>0</v>
      </c>
      <c r="N42" s="41" t="e">
        <f t="shared" si="24"/>
        <v>#VALUE!</v>
      </c>
      <c r="O42" s="41" t="e">
        <f t="shared" si="25"/>
        <v>#VALUE!</v>
      </c>
      <c r="P42" s="41" t="e">
        <f t="shared" si="17"/>
        <v>#VALUE!</v>
      </c>
      <c r="Q42" s="41">
        <f t="shared" si="26"/>
        <v>0</v>
      </c>
      <c r="R42" s="41" t="e">
        <f t="shared" si="18"/>
        <v>#VALUE!</v>
      </c>
      <c r="S42" s="41" t="e">
        <f>IF(D42="S",VLOOKUP(E42,#REF!,3),0)*K42</f>
        <v>#VALUE!</v>
      </c>
      <c r="T42" s="41" t="e">
        <f>IF(D42="S",VLOOKUP(E42,#REF!,4),0)*K42</f>
        <v>#VALUE!</v>
      </c>
      <c r="U42" s="41" t="e">
        <f>IF(D42="S",VLOOKUP(E42,#REF!,5),0)*K42</f>
        <v>#VALUE!</v>
      </c>
      <c r="V42" s="41">
        <f>IF(D42="S",VLOOKUP(E42,#REF!,6),0)</f>
        <v>0</v>
      </c>
      <c r="W42" s="41" t="e">
        <f>IF(D42="S",VLOOKUP(E42,#REF!,7),0)*K42</f>
        <v>#VALUE!</v>
      </c>
      <c r="X42" s="41" t="e">
        <f aca="true" t="shared" si="27" ref="X42:X59">IF(K42&gt;$Z$4,(K42-$Z$4)*$X$9,0)</f>
        <v>#VALUE!</v>
      </c>
      <c r="Y42" s="42" t="e">
        <f t="shared" si="19"/>
        <v>#VALUE!</v>
      </c>
      <c r="Z42" s="43" t="e">
        <f t="shared" si="20"/>
        <v>#VALUE!</v>
      </c>
    </row>
    <row r="43" spans="1:26" ht="12.75">
      <c r="A43" s="40">
        <v>97034</v>
      </c>
      <c r="B43" s="30" t="str">
        <f>VLOOKUP(A43,'Datos Personales'!$A$6:$L$65,2)</f>
        <v>SALINAS PINTO, ANDRES</v>
      </c>
      <c r="C43" s="30">
        <f>VLOOKUP(A43,'Datos Personales'!$A$6:$L$65,7)</f>
        <v>0</v>
      </c>
      <c r="D43" s="31" t="str">
        <f>VLOOKUP(A43,'Datos Personales'!$A$6:$L$65,10)</f>
        <v>CONTRATADO</v>
      </c>
      <c r="E43" s="31">
        <f>VLOOKUP(A43,'Datos Personales'!$A$6:$L$65,11)</f>
        <v>200</v>
      </c>
      <c r="F43" s="41" t="str">
        <f>VLOOKUP(A43,'Datos Personales'!$A$6:$L$65,9)</f>
        <v>SERVICIOS</v>
      </c>
      <c r="G43" s="41" t="e">
        <f aca="true" t="shared" si="28" ref="G43:G58">F43*$G$9</f>
        <v>#VALUE!</v>
      </c>
      <c r="H43" s="41" t="e">
        <f>VLOOKUP(A43,'Datos Personales'!$A$6:$L$65,5)*$H$9</f>
        <v>#VALUE!</v>
      </c>
      <c r="I43" s="41">
        <f aca="true" t="shared" si="29" ref="I43:I58">IF(D43="S",F43*$I$9,0)</f>
        <v>0</v>
      </c>
      <c r="J43" s="41">
        <f aca="true" t="shared" si="30" ref="J43:J58">IF(D43="S",F43*$J$9,0)</f>
        <v>0</v>
      </c>
      <c r="K43" s="42" t="e">
        <f t="shared" si="21"/>
        <v>#VALUE!</v>
      </c>
      <c r="L43" s="41" t="e">
        <f t="shared" si="22"/>
        <v>#VALUE!</v>
      </c>
      <c r="M43" s="41">
        <f t="shared" si="23"/>
        <v>0</v>
      </c>
      <c r="N43" s="41" t="e">
        <f t="shared" si="24"/>
        <v>#VALUE!</v>
      </c>
      <c r="O43" s="41" t="e">
        <f t="shared" si="25"/>
        <v>#VALUE!</v>
      </c>
      <c r="P43" s="41" t="e">
        <f aca="true" t="shared" si="31" ref="P43:P58">K43*$P$9</f>
        <v>#VALUE!</v>
      </c>
      <c r="Q43" s="41">
        <f t="shared" si="26"/>
        <v>0</v>
      </c>
      <c r="R43" s="41" t="e">
        <f aca="true" t="shared" si="32" ref="R43:R58">K43*$R$9</f>
        <v>#VALUE!</v>
      </c>
      <c r="S43" s="41" t="e">
        <f>IF(D43="S",VLOOKUP(E43,#REF!,3),0)*K43</f>
        <v>#VALUE!</v>
      </c>
      <c r="T43" s="41" t="e">
        <f>IF(D43="S",VLOOKUP(E43,#REF!,4),0)*K43</f>
        <v>#VALUE!</v>
      </c>
      <c r="U43" s="41" t="e">
        <f>IF(D43="S",VLOOKUP(E43,#REF!,5),0)*K43</f>
        <v>#VALUE!</v>
      </c>
      <c r="V43" s="41">
        <f>IF(D43="S",VLOOKUP(E43,#REF!,6),0)</f>
        <v>0</v>
      </c>
      <c r="W43" s="41" t="e">
        <f>IF(D43="S",VLOOKUP(E43,#REF!,7),0)*K43</f>
        <v>#VALUE!</v>
      </c>
      <c r="X43" s="41" t="e">
        <f t="shared" si="27"/>
        <v>#VALUE!</v>
      </c>
      <c r="Y43" s="42" t="e">
        <f aca="true" t="shared" si="33" ref="Y43:Y58">SUM(P43:X43)</f>
        <v>#VALUE!</v>
      </c>
      <c r="Z43" s="43" t="e">
        <f aca="true" t="shared" si="34" ref="Z43:Z58">K43-Y43</f>
        <v>#VALUE!</v>
      </c>
    </row>
    <row r="44" spans="1:26" ht="12.75">
      <c r="A44" s="40">
        <v>97035</v>
      </c>
      <c r="B44" s="30" t="str">
        <f>VLOOKUP(A44,'Datos Personales'!$A$6:$L$65,2)</f>
        <v>CRUZ CAMINO, JANETH</v>
      </c>
      <c r="C44" s="30">
        <f>VLOOKUP(A44,'Datos Personales'!$A$6:$L$65,7)</f>
        <v>0</v>
      </c>
      <c r="D44" s="31" t="str">
        <f>VLOOKUP(A44,'Datos Personales'!$A$6:$L$65,10)</f>
        <v>CONTRATADO</v>
      </c>
      <c r="E44" s="31">
        <f>VLOOKUP(A44,'Datos Personales'!$A$6:$L$65,11)</f>
        <v>350</v>
      </c>
      <c r="F44" s="41" t="str">
        <f>VLOOKUP(A44,'Datos Personales'!$A$6:$L$65,9)</f>
        <v>EMPLEADO</v>
      </c>
      <c r="G44" s="41" t="e">
        <f t="shared" si="28"/>
        <v>#VALUE!</v>
      </c>
      <c r="H44" s="41" t="e">
        <f>VLOOKUP(A44,'Datos Personales'!$A$6:$L$65,5)*$H$9</f>
        <v>#VALUE!</v>
      </c>
      <c r="I44" s="41">
        <f t="shared" si="29"/>
        <v>0</v>
      </c>
      <c r="J44" s="41">
        <f t="shared" si="30"/>
        <v>0</v>
      </c>
      <c r="K44" s="42" t="e">
        <f aca="true" t="shared" si="35" ref="K44:K59">F44+G44+H44+I44+J44</f>
        <v>#VALUE!</v>
      </c>
      <c r="L44" s="41" t="e">
        <f aca="true" t="shared" si="36" ref="L44:L59">K44*$L$9</f>
        <v>#VALUE!</v>
      </c>
      <c r="M44" s="41">
        <f aca="true" t="shared" si="37" ref="M44:M59">IF(D44="N",K44*$M$9,0)</f>
        <v>0</v>
      </c>
      <c r="N44" s="41" t="e">
        <f aca="true" t="shared" si="38" ref="N44:N59">K44*$N$9</f>
        <v>#VALUE!</v>
      </c>
      <c r="O44" s="41" t="e">
        <f aca="true" t="shared" si="39" ref="O44:O59">L44+M44+N44</f>
        <v>#VALUE!</v>
      </c>
      <c r="P44" s="41" t="e">
        <f t="shared" si="31"/>
        <v>#VALUE!</v>
      </c>
      <c r="Q44" s="41">
        <f aca="true" t="shared" si="40" ref="Q44:Q59">IF(D43="N",K43*$Q$9,0)</f>
        <v>0</v>
      </c>
      <c r="R44" s="41" t="e">
        <f t="shared" si="32"/>
        <v>#VALUE!</v>
      </c>
      <c r="S44" s="41" t="e">
        <f>IF(D44="S",VLOOKUP(E44,#REF!,3),0)*K44</f>
        <v>#VALUE!</v>
      </c>
      <c r="T44" s="41" t="e">
        <f>IF(D44="S",VLOOKUP(E44,#REF!,4),0)*K44</f>
        <v>#VALUE!</v>
      </c>
      <c r="U44" s="41" t="e">
        <f>IF(D44="S",VLOOKUP(E44,#REF!,5),0)*K44</f>
        <v>#VALUE!</v>
      </c>
      <c r="V44" s="41">
        <f>IF(D44="S",VLOOKUP(E44,#REF!,6),0)</f>
        <v>0</v>
      </c>
      <c r="W44" s="41" t="e">
        <f>IF(D44="S",VLOOKUP(E44,#REF!,7),0)*K44</f>
        <v>#VALUE!</v>
      </c>
      <c r="X44" s="41" t="e">
        <f t="shared" si="27"/>
        <v>#VALUE!</v>
      </c>
      <c r="Y44" s="42" t="e">
        <f t="shared" si="33"/>
        <v>#VALUE!</v>
      </c>
      <c r="Z44" s="43" t="e">
        <f t="shared" si="34"/>
        <v>#VALUE!</v>
      </c>
    </row>
    <row r="45" spans="1:26" ht="12.75">
      <c r="A45" s="40">
        <v>97036</v>
      </c>
      <c r="B45" s="30" t="str">
        <f>VLOOKUP(A45,'Datos Personales'!$A$6:$L$65,2)</f>
        <v>MEZA DEL POLAR, MAGALY</v>
      </c>
      <c r="C45" s="30">
        <f>VLOOKUP(A45,'Datos Personales'!$A$6:$L$65,7)</f>
        <v>0</v>
      </c>
      <c r="D45" s="31" t="str">
        <f>VLOOKUP(A45,'Datos Personales'!$A$6:$L$65,10)</f>
        <v>CONTRATADO</v>
      </c>
      <c r="E45" s="31">
        <f>VLOOKUP(A45,'Datos Personales'!$A$6:$L$65,11)</f>
        <v>250</v>
      </c>
      <c r="F45" s="41" t="str">
        <f>VLOOKUP(A45,'Datos Personales'!$A$6:$L$65,9)</f>
        <v>SECRETARIA</v>
      </c>
      <c r="G45" s="41" t="e">
        <f t="shared" si="28"/>
        <v>#VALUE!</v>
      </c>
      <c r="H45" s="41" t="e">
        <f>VLOOKUP(A45,'Datos Personales'!$A$6:$L$65,5)*$H$9</f>
        <v>#VALUE!</v>
      </c>
      <c r="I45" s="41">
        <f t="shared" si="29"/>
        <v>0</v>
      </c>
      <c r="J45" s="41">
        <f t="shared" si="30"/>
        <v>0</v>
      </c>
      <c r="K45" s="42" t="e">
        <f t="shared" si="35"/>
        <v>#VALUE!</v>
      </c>
      <c r="L45" s="41" t="e">
        <f t="shared" si="36"/>
        <v>#VALUE!</v>
      </c>
      <c r="M45" s="41">
        <f t="shared" si="37"/>
        <v>0</v>
      </c>
      <c r="N45" s="41" t="e">
        <f t="shared" si="38"/>
        <v>#VALUE!</v>
      </c>
      <c r="O45" s="41" t="e">
        <f t="shared" si="39"/>
        <v>#VALUE!</v>
      </c>
      <c r="P45" s="41" t="e">
        <f t="shared" si="31"/>
        <v>#VALUE!</v>
      </c>
      <c r="Q45" s="41">
        <f t="shared" si="40"/>
        <v>0</v>
      </c>
      <c r="R45" s="41" t="e">
        <f t="shared" si="32"/>
        <v>#VALUE!</v>
      </c>
      <c r="S45" s="41" t="e">
        <f>IF(D45="S",VLOOKUP(E45,#REF!,3),0)*K45</f>
        <v>#VALUE!</v>
      </c>
      <c r="T45" s="41" t="e">
        <f>IF(D45="S",VLOOKUP(E45,#REF!,4),0)*K45</f>
        <v>#VALUE!</v>
      </c>
      <c r="U45" s="41" t="e">
        <f>IF(D45="S",VLOOKUP(E45,#REF!,5),0)*K45</f>
        <v>#VALUE!</v>
      </c>
      <c r="V45" s="41">
        <f>IF(D45="S",VLOOKUP(E45,#REF!,6),0)</f>
        <v>0</v>
      </c>
      <c r="W45" s="41" t="e">
        <f>IF(D45="S",VLOOKUP(E45,#REF!,7),0)*K45</f>
        <v>#VALUE!</v>
      </c>
      <c r="X45" s="41" t="e">
        <f t="shared" si="27"/>
        <v>#VALUE!</v>
      </c>
      <c r="Y45" s="42" t="e">
        <f t="shared" si="33"/>
        <v>#VALUE!</v>
      </c>
      <c r="Z45" s="43" t="e">
        <f t="shared" si="34"/>
        <v>#VALUE!</v>
      </c>
    </row>
    <row r="46" spans="1:26" ht="12.75">
      <c r="A46" s="40">
        <v>97037</v>
      </c>
      <c r="B46" s="30" t="str">
        <f>VLOOKUP(A46,'Datos Personales'!$A$6:$L$65,2)</f>
        <v>SALAS LLANOS, ABEL</v>
      </c>
      <c r="C46" s="30">
        <f>VLOOKUP(A46,'Datos Personales'!$A$6:$L$65,7)</f>
        <v>0</v>
      </c>
      <c r="D46" s="31" t="str">
        <f>VLOOKUP(A46,'Datos Personales'!$A$6:$L$65,10)</f>
        <v>CONTRATADO</v>
      </c>
      <c r="E46" s="31">
        <f>VLOOKUP(A46,'Datos Personales'!$A$6:$L$65,11)</f>
        <v>250</v>
      </c>
      <c r="F46" s="41" t="str">
        <f>VLOOKUP(A46,'Datos Personales'!$A$6:$L$65,9)</f>
        <v>OBRERO</v>
      </c>
      <c r="G46" s="41" t="e">
        <f t="shared" si="28"/>
        <v>#VALUE!</v>
      </c>
      <c r="H46" s="41" t="e">
        <f>VLOOKUP(A46,'Datos Personales'!$A$6:$L$65,5)*$H$9</f>
        <v>#VALUE!</v>
      </c>
      <c r="I46" s="41">
        <f t="shared" si="29"/>
        <v>0</v>
      </c>
      <c r="J46" s="41">
        <f t="shared" si="30"/>
        <v>0</v>
      </c>
      <c r="K46" s="42" t="e">
        <f t="shared" si="35"/>
        <v>#VALUE!</v>
      </c>
      <c r="L46" s="41" t="e">
        <f t="shared" si="36"/>
        <v>#VALUE!</v>
      </c>
      <c r="M46" s="41">
        <f t="shared" si="37"/>
        <v>0</v>
      </c>
      <c r="N46" s="41" t="e">
        <f t="shared" si="38"/>
        <v>#VALUE!</v>
      </c>
      <c r="O46" s="41" t="e">
        <f t="shared" si="39"/>
        <v>#VALUE!</v>
      </c>
      <c r="P46" s="41" t="e">
        <f t="shared" si="31"/>
        <v>#VALUE!</v>
      </c>
      <c r="Q46" s="41">
        <f t="shared" si="40"/>
        <v>0</v>
      </c>
      <c r="R46" s="41" t="e">
        <f t="shared" si="32"/>
        <v>#VALUE!</v>
      </c>
      <c r="S46" s="41" t="e">
        <f>IF(D46="S",VLOOKUP(E46,#REF!,3),0)*K46</f>
        <v>#VALUE!</v>
      </c>
      <c r="T46" s="41" t="e">
        <f>IF(D46="S",VLOOKUP(E46,#REF!,4),0)*K46</f>
        <v>#VALUE!</v>
      </c>
      <c r="U46" s="41" t="e">
        <f>IF(D46="S",VLOOKUP(E46,#REF!,5),0)*K46</f>
        <v>#VALUE!</v>
      </c>
      <c r="V46" s="41">
        <f>IF(D46="S",VLOOKUP(E46,#REF!,6),0)</f>
        <v>0</v>
      </c>
      <c r="W46" s="41" t="e">
        <f>IF(D46="S",VLOOKUP(E46,#REF!,7),0)*K46</f>
        <v>#VALUE!</v>
      </c>
      <c r="X46" s="41" t="e">
        <f t="shared" si="27"/>
        <v>#VALUE!</v>
      </c>
      <c r="Y46" s="42" t="e">
        <f t="shared" si="33"/>
        <v>#VALUE!</v>
      </c>
      <c r="Z46" s="43" t="e">
        <f t="shared" si="34"/>
        <v>#VALUE!</v>
      </c>
    </row>
    <row r="47" spans="1:26" ht="12.75">
      <c r="A47" s="40">
        <v>97038</v>
      </c>
      <c r="B47" s="30" t="str">
        <f>VLOOKUP(A47,'Datos Personales'!$A$6:$L$65,2)</f>
        <v>PEREZ BUENDIA, KELLY</v>
      </c>
      <c r="C47" s="30">
        <f>VLOOKUP(A47,'Datos Personales'!$A$6:$L$65,7)</f>
        <v>1</v>
      </c>
      <c r="D47" s="31" t="str">
        <f>VLOOKUP(A47,'Datos Personales'!$A$6:$L$65,10)</f>
        <v>ESTABLE</v>
      </c>
      <c r="E47" s="31">
        <f>VLOOKUP(A47,'Datos Personales'!$A$6:$L$65,11)</f>
        <v>400</v>
      </c>
      <c r="F47" s="41" t="str">
        <f>VLOOKUP(A47,'Datos Personales'!$A$6:$L$65,9)</f>
        <v>EMPLEADO</v>
      </c>
      <c r="G47" s="41" t="e">
        <f t="shared" si="28"/>
        <v>#VALUE!</v>
      </c>
      <c r="H47" s="41" t="e">
        <f>VLOOKUP(A47,'Datos Personales'!$A$6:$L$65,5)*$H$9</f>
        <v>#VALUE!</v>
      </c>
      <c r="I47" s="41">
        <f t="shared" si="29"/>
        <v>0</v>
      </c>
      <c r="J47" s="41">
        <f t="shared" si="30"/>
        <v>0</v>
      </c>
      <c r="K47" s="42" t="e">
        <f t="shared" si="35"/>
        <v>#VALUE!</v>
      </c>
      <c r="L47" s="41" t="e">
        <f t="shared" si="36"/>
        <v>#VALUE!</v>
      </c>
      <c r="M47" s="41">
        <f t="shared" si="37"/>
        <v>0</v>
      </c>
      <c r="N47" s="41" t="e">
        <f t="shared" si="38"/>
        <v>#VALUE!</v>
      </c>
      <c r="O47" s="41" t="e">
        <f t="shared" si="39"/>
        <v>#VALUE!</v>
      </c>
      <c r="P47" s="41" t="e">
        <f t="shared" si="31"/>
        <v>#VALUE!</v>
      </c>
      <c r="Q47" s="41">
        <f t="shared" si="40"/>
        <v>0</v>
      </c>
      <c r="R47" s="41" t="e">
        <f t="shared" si="32"/>
        <v>#VALUE!</v>
      </c>
      <c r="S47" s="41" t="e">
        <f>IF(D47="S",VLOOKUP(E47,#REF!,3),0)*K47</f>
        <v>#VALUE!</v>
      </c>
      <c r="T47" s="41" t="e">
        <f>IF(D47="S",VLOOKUP(E47,#REF!,4),0)*K47</f>
        <v>#VALUE!</v>
      </c>
      <c r="U47" s="41" t="e">
        <f>IF(D47="S",VLOOKUP(E47,#REF!,5),0)*K47</f>
        <v>#VALUE!</v>
      </c>
      <c r="V47" s="41">
        <f>IF(D47="S",VLOOKUP(E47,#REF!,6),0)</f>
        <v>0</v>
      </c>
      <c r="W47" s="41" t="e">
        <f>IF(D47="S",VLOOKUP(E47,#REF!,7),0)*K47</f>
        <v>#VALUE!</v>
      </c>
      <c r="X47" s="41" t="e">
        <f t="shared" si="27"/>
        <v>#VALUE!</v>
      </c>
      <c r="Y47" s="42" t="e">
        <f t="shared" si="33"/>
        <v>#VALUE!</v>
      </c>
      <c r="Z47" s="43" t="e">
        <f t="shared" si="34"/>
        <v>#VALUE!</v>
      </c>
    </row>
    <row r="48" spans="1:26" ht="12.75">
      <c r="A48" s="40">
        <v>97039</v>
      </c>
      <c r="B48" s="30" t="str">
        <f>VLOOKUP(A48,'Datos Personales'!$A$6:$L$65,2)</f>
        <v>RAMOS GRADOS, ANGEL</v>
      </c>
      <c r="C48" s="30">
        <f>VLOOKUP(A48,'Datos Personales'!$A$6:$L$65,7)</f>
        <v>3</v>
      </c>
      <c r="D48" s="31" t="str">
        <f>VLOOKUP(A48,'Datos Personales'!$A$6:$L$65,10)</f>
        <v>CONTRATADO</v>
      </c>
      <c r="E48" s="31">
        <f>VLOOKUP(A48,'Datos Personales'!$A$6:$L$65,11)</f>
        <v>250</v>
      </c>
      <c r="F48" s="41" t="str">
        <f>VLOOKUP(A48,'Datos Personales'!$A$6:$L$65,9)</f>
        <v>OBRERO</v>
      </c>
      <c r="G48" s="41" t="e">
        <f t="shared" si="28"/>
        <v>#VALUE!</v>
      </c>
      <c r="H48" s="41" t="e">
        <f>VLOOKUP(A48,'Datos Personales'!$A$6:$L$65,5)*$H$9</f>
        <v>#VALUE!</v>
      </c>
      <c r="I48" s="41">
        <f t="shared" si="29"/>
        <v>0</v>
      </c>
      <c r="J48" s="41">
        <f t="shared" si="30"/>
        <v>0</v>
      </c>
      <c r="K48" s="42" t="e">
        <f t="shared" si="35"/>
        <v>#VALUE!</v>
      </c>
      <c r="L48" s="41" t="e">
        <f t="shared" si="36"/>
        <v>#VALUE!</v>
      </c>
      <c r="M48" s="41">
        <f t="shared" si="37"/>
        <v>0</v>
      </c>
      <c r="N48" s="41" t="e">
        <f t="shared" si="38"/>
        <v>#VALUE!</v>
      </c>
      <c r="O48" s="41" t="e">
        <f t="shared" si="39"/>
        <v>#VALUE!</v>
      </c>
      <c r="P48" s="41" t="e">
        <f t="shared" si="31"/>
        <v>#VALUE!</v>
      </c>
      <c r="Q48" s="41">
        <f t="shared" si="40"/>
        <v>0</v>
      </c>
      <c r="R48" s="41" t="e">
        <f t="shared" si="32"/>
        <v>#VALUE!</v>
      </c>
      <c r="S48" s="41" t="e">
        <f>IF(D48="S",VLOOKUP(E48,#REF!,3),0)*K48</f>
        <v>#VALUE!</v>
      </c>
      <c r="T48" s="41" t="e">
        <f>IF(D48="S",VLOOKUP(E48,#REF!,4),0)*K48</f>
        <v>#VALUE!</v>
      </c>
      <c r="U48" s="41" t="e">
        <f>IF(D48="S",VLOOKUP(E48,#REF!,5),0)*K48</f>
        <v>#VALUE!</v>
      </c>
      <c r="V48" s="41">
        <f>IF(D48="S",VLOOKUP(E48,#REF!,6),0)</f>
        <v>0</v>
      </c>
      <c r="W48" s="41" t="e">
        <f>IF(D48="S",VLOOKUP(E48,#REF!,7),0)*K48</f>
        <v>#VALUE!</v>
      </c>
      <c r="X48" s="41" t="e">
        <f t="shared" si="27"/>
        <v>#VALUE!</v>
      </c>
      <c r="Y48" s="42" t="e">
        <f t="shared" si="33"/>
        <v>#VALUE!</v>
      </c>
      <c r="Z48" s="43" t="e">
        <f t="shared" si="34"/>
        <v>#VALUE!</v>
      </c>
    </row>
    <row r="49" spans="1:26" ht="12.75">
      <c r="A49" s="40">
        <v>97040</v>
      </c>
      <c r="B49" s="30" t="str">
        <f>VLOOKUP(A49,'Datos Personales'!$A$6:$L$65,2)</f>
        <v>DAVILA RAMIREZ, ETHEL</v>
      </c>
      <c r="C49" s="30">
        <f>VLOOKUP(A49,'Datos Personales'!$A$6:$L$65,7)</f>
        <v>0</v>
      </c>
      <c r="D49" s="31" t="str">
        <f>VLOOKUP(A49,'Datos Personales'!$A$6:$L$65,10)</f>
        <v>CONTRATADO</v>
      </c>
      <c r="E49" s="31">
        <f>VLOOKUP(A49,'Datos Personales'!$A$6:$L$65,11)</f>
        <v>350</v>
      </c>
      <c r="F49" s="41" t="str">
        <f>VLOOKUP(A49,'Datos Personales'!$A$6:$L$65,9)</f>
        <v>EMPLEADO</v>
      </c>
      <c r="G49" s="41" t="e">
        <f t="shared" si="28"/>
        <v>#VALUE!</v>
      </c>
      <c r="H49" s="41" t="e">
        <f>VLOOKUP(A49,'Datos Personales'!$A$6:$L$65,5)*$H$9</f>
        <v>#VALUE!</v>
      </c>
      <c r="I49" s="41">
        <f t="shared" si="29"/>
        <v>0</v>
      </c>
      <c r="J49" s="41">
        <f t="shared" si="30"/>
        <v>0</v>
      </c>
      <c r="K49" s="42" t="e">
        <f t="shared" si="35"/>
        <v>#VALUE!</v>
      </c>
      <c r="L49" s="41" t="e">
        <f t="shared" si="36"/>
        <v>#VALUE!</v>
      </c>
      <c r="M49" s="41">
        <f t="shared" si="37"/>
        <v>0</v>
      </c>
      <c r="N49" s="41" t="e">
        <f t="shared" si="38"/>
        <v>#VALUE!</v>
      </c>
      <c r="O49" s="41" t="e">
        <f t="shared" si="39"/>
        <v>#VALUE!</v>
      </c>
      <c r="P49" s="41" t="e">
        <f t="shared" si="31"/>
        <v>#VALUE!</v>
      </c>
      <c r="Q49" s="41">
        <f t="shared" si="40"/>
        <v>0</v>
      </c>
      <c r="R49" s="41" t="e">
        <f t="shared" si="32"/>
        <v>#VALUE!</v>
      </c>
      <c r="S49" s="41" t="e">
        <f>IF(D49="S",VLOOKUP(E49,#REF!,3),0)*K49</f>
        <v>#VALUE!</v>
      </c>
      <c r="T49" s="41" t="e">
        <f>IF(D49="S",VLOOKUP(E49,#REF!,4),0)*K49</f>
        <v>#VALUE!</v>
      </c>
      <c r="U49" s="41" t="e">
        <f>IF(D49="S",VLOOKUP(E49,#REF!,5),0)*K49</f>
        <v>#VALUE!</v>
      </c>
      <c r="V49" s="41">
        <f>IF(D49="S",VLOOKUP(E49,#REF!,6),0)</f>
        <v>0</v>
      </c>
      <c r="W49" s="41" t="e">
        <f>IF(D49="S",VLOOKUP(E49,#REF!,7),0)*K49</f>
        <v>#VALUE!</v>
      </c>
      <c r="X49" s="41" t="e">
        <f t="shared" si="27"/>
        <v>#VALUE!</v>
      </c>
      <c r="Y49" s="42" t="e">
        <f t="shared" si="33"/>
        <v>#VALUE!</v>
      </c>
      <c r="Z49" s="43" t="e">
        <f t="shared" si="34"/>
        <v>#VALUE!</v>
      </c>
    </row>
    <row r="50" spans="1:26" ht="12.75">
      <c r="A50" s="40">
        <v>97041</v>
      </c>
      <c r="B50" s="30" t="str">
        <f>VLOOKUP(A50,'Datos Personales'!$A$6:$L$65,2)</f>
        <v>CASTRO JESSICA</v>
      </c>
      <c r="C50" s="30">
        <f>VLOOKUP(A50,'Datos Personales'!$A$6:$L$65,7)</f>
        <v>0</v>
      </c>
      <c r="D50" s="31" t="str">
        <f>VLOOKUP(A50,'Datos Personales'!$A$6:$L$65,10)</f>
        <v>CONTRATADO</v>
      </c>
      <c r="E50" s="31">
        <f>VLOOKUP(A50,'Datos Personales'!$A$6:$L$65,11)</f>
        <v>500</v>
      </c>
      <c r="F50" s="41" t="str">
        <f>VLOOKUP(A50,'Datos Personales'!$A$6:$L$65,9)</f>
        <v>PROGRAMADOR</v>
      </c>
      <c r="G50" s="41" t="e">
        <f t="shared" si="28"/>
        <v>#VALUE!</v>
      </c>
      <c r="H50" s="41" t="e">
        <f>VLOOKUP(A50,'Datos Personales'!$A$6:$L$65,5)*$H$9</f>
        <v>#VALUE!</v>
      </c>
      <c r="I50" s="41">
        <f t="shared" si="29"/>
        <v>0</v>
      </c>
      <c r="J50" s="41">
        <f t="shared" si="30"/>
        <v>0</v>
      </c>
      <c r="K50" s="42" t="e">
        <f t="shared" si="35"/>
        <v>#VALUE!</v>
      </c>
      <c r="L50" s="41" t="e">
        <f t="shared" si="36"/>
        <v>#VALUE!</v>
      </c>
      <c r="M50" s="41">
        <f t="shared" si="37"/>
        <v>0</v>
      </c>
      <c r="N50" s="41" t="e">
        <f t="shared" si="38"/>
        <v>#VALUE!</v>
      </c>
      <c r="O50" s="41" t="e">
        <f t="shared" si="39"/>
        <v>#VALUE!</v>
      </c>
      <c r="P50" s="41" t="e">
        <f t="shared" si="31"/>
        <v>#VALUE!</v>
      </c>
      <c r="Q50" s="41">
        <f t="shared" si="40"/>
        <v>0</v>
      </c>
      <c r="R50" s="41" t="e">
        <f t="shared" si="32"/>
        <v>#VALUE!</v>
      </c>
      <c r="S50" s="41" t="e">
        <f>IF(D50="S",VLOOKUP(E50,#REF!,3),0)*K50</f>
        <v>#VALUE!</v>
      </c>
      <c r="T50" s="41" t="e">
        <f>IF(D50="S",VLOOKUP(E50,#REF!,4),0)*K50</f>
        <v>#VALUE!</v>
      </c>
      <c r="U50" s="41" t="e">
        <f>IF(D50="S",VLOOKUP(E50,#REF!,5),0)*K50</f>
        <v>#VALUE!</v>
      </c>
      <c r="V50" s="41">
        <f>IF(D50="S",VLOOKUP(E50,#REF!,6),0)</f>
        <v>0</v>
      </c>
      <c r="W50" s="41" t="e">
        <f>IF(D50="S",VLOOKUP(E50,#REF!,7),0)*K50</f>
        <v>#VALUE!</v>
      </c>
      <c r="X50" s="41" t="e">
        <f t="shared" si="27"/>
        <v>#VALUE!</v>
      </c>
      <c r="Y50" s="42" t="e">
        <f t="shared" si="33"/>
        <v>#VALUE!</v>
      </c>
      <c r="Z50" s="43" t="e">
        <f t="shared" si="34"/>
        <v>#VALUE!</v>
      </c>
    </row>
    <row r="51" spans="1:26" ht="12.75">
      <c r="A51" s="40">
        <v>97042</v>
      </c>
      <c r="B51" s="30" t="str">
        <f>VLOOKUP(A51,'Datos Personales'!$A$6:$L$65,2)</f>
        <v>PACHECO MENCILLA, ORLANDO</v>
      </c>
      <c r="C51" s="30">
        <f>VLOOKUP(A51,'Datos Personales'!$A$6:$L$65,7)</f>
        <v>0</v>
      </c>
      <c r="D51" s="31" t="str">
        <f>VLOOKUP(A51,'Datos Personales'!$A$6:$L$65,10)</f>
        <v>CONTRATADO</v>
      </c>
      <c r="E51" s="31">
        <f>VLOOKUP(A51,'Datos Personales'!$A$6:$L$65,11)</f>
        <v>250</v>
      </c>
      <c r="F51" s="41" t="str">
        <f>VLOOKUP(A51,'Datos Personales'!$A$6:$L$65,9)</f>
        <v>OBRERO</v>
      </c>
      <c r="G51" s="41" t="e">
        <f t="shared" si="28"/>
        <v>#VALUE!</v>
      </c>
      <c r="H51" s="41" t="e">
        <f>VLOOKUP(A51,'Datos Personales'!$A$6:$L$65,5)*$H$9</f>
        <v>#VALUE!</v>
      </c>
      <c r="I51" s="41">
        <f t="shared" si="29"/>
        <v>0</v>
      </c>
      <c r="J51" s="41">
        <f t="shared" si="30"/>
        <v>0</v>
      </c>
      <c r="K51" s="42" t="e">
        <f t="shared" si="35"/>
        <v>#VALUE!</v>
      </c>
      <c r="L51" s="41" t="e">
        <f t="shared" si="36"/>
        <v>#VALUE!</v>
      </c>
      <c r="M51" s="41">
        <f t="shared" si="37"/>
        <v>0</v>
      </c>
      <c r="N51" s="41" t="e">
        <f t="shared" si="38"/>
        <v>#VALUE!</v>
      </c>
      <c r="O51" s="41" t="e">
        <f t="shared" si="39"/>
        <v>#VALUE!</v>
      </c>
      <c r="P51" s="41" t="e">
        <f t="shared" si="31"/>
        <v>#VALUE!</v>
      </c>
      <c r="Q51" s="41">
        <f t="shared" si="40"/>
        <v>0</v>
      </c>
      <c r="R51" s="41" t="e">
        <f t="shared" si="32"/>
        <v>#VALUE!</v>
      </c>
      <c r="S51" s="41" t="e">
        <f>IF(D51="S",VLOOKUP(E51,#REF!,3),0)*K51</f>
        <v>#VALUE!</v>
      </c>
      <c r="T51" s="41" t="e">
        <f>IF(D51="S",VLOOKUP(E51,#REF!,4),0)*K51</f>
        <v>#VALUE!</v>
      </c>
      <c r="U51" s="41" t="e">
        <f>IF(D51="S",VLOOKUP(E51,#REF!,5),0)*K51</f>
        <v>#VALUE!</v>
      </c>
      <c r="V51" s="41">
        <f>IF(D51="S",VLOOKUP(E51,#REF!,6),0)</f>
        <v>0</v>
      </c>
      <c r="W51" s="41" t="e">
        <f>IF(D51="S",VLOOKUP(E51,#REF!,7),0)*K51</f>
        <v>#VALUE!</v>
      </c>
      <c r="X51" s="41" t="e">
        <f t="shared" si="27"/>
        <v>#VALUE!</v>
      </c>
      <c r="Y51" s="42" t="e">
        <f t="shared" si="33"/>
        <v>#VALUE!</v>
      </c>
      <c r="Z51" s="43" t="e">
        <f t="shared" si="34"/>
        <v>#VALUE!</v>
      </c>
    </row>
    <row r="52" spans="1:26" ht="12.75">
      <c r="A52" s="40">
        <v>97043</v>
      </c>
      <c r="B52" s="30" t="str">
        <f>VLOOKUP(A52,'Datos Personales'!$A$6:$L$65,2)</f>
        <v>ZAPATA ORTIZ, MERCEDES</v>
      </c>
      <c r="C52" s="30">
        <f>VLOOKUP(A52,'Datos Personales'!$A$6:$L$65,7)</f>
        <v>0</v>
      </c>
      <c r="D52" s="31" t="str">
        <f>VLOOKUP(A52,'Datos Personales'!$A$6:$L$65,10)</f>
        <v>CONTRATADO</v>
      </c>
      <c r="E52" s="31">
        <f>VLOOKUP(A52,'Datos Personales'!$A$6:$L$65,11)</f>
        <v>250</v>
      </c>
      <c r="F52" s="41" t="str">
        <f>VLOOKUP(A52,'Datos Personales'!$A$6:$L$65,9)</f>
        <v>SECRETARIA</v>
      </c>
      <c r="G52" s="41" t="e">
        <f t="shared" si="28"/>
        <v>#VALUE!</v>
      </c>
      <c r="H52" s="41" t="e">
        <f>VLOOKUP(A52,'Datos Personales'!$A$6:$L$65,5)*$H$9</f>
        <v>#VALUE!</v>
      </c>
      <c r="I52" s="41">
        <f t="shared" si="29"/>
        <v>0</v>
      </c>
      <c r="J52" s="41">
        <f t="shared" si="30"/>
        <v>0</v>
      </c>
      <c r="K52" s="42" t="e">
        <f t="shared" si="35"/>
        <v>#VALUE!</v>
      </c>
      <c r="L52" s="41" t="e">
        <f t="shared" si="36"/>
        <v>#VALUE!</v>
      </c>
      <c r="M52" s="41">
        <f t="shared" si="37"/>
        <v>0</v>
      </c>
      <c r="N52" s="41" t="e">
        <f t="shared" si="38"/>
        <v>#VALUE!</v>
      </c>
      <c r="O52" s="41" t="e">
        <f t="shared" si="39"/>
        <v>#VALUE!</v>
      </c>
      <c r="P52" s="41" t="e">
        <f t="shared" si="31"/>
        <v>#VALUE!</v>
      </c>
      <c r="Q52" s="41">
        <f t="shared" si="40"/>
        <v>0</v>
      </c>
      <c r="R52" s="41" t="e">
        <f t="shared" si="32"/>
        <v>#VALUE!</v>
      </c>
      <c r="S52" s="41" t="e">
        <f>IF(D52="S",VLOOKUP(E52,#REF!,3),0)*K52</f>
        <v>#VALUE!</v>
      </c>
      <c r="T52" s="41" t="e">
        <f>IF(D52="S",VLOOKUP(E52,#REF!,4),0)*K52</f>
        <v>#VALUE!</v>
      </c>
      <c r="U52" s="41" t="e">
        <f>IF(D52="S",VLOOKUP(E52,#REF!,5),0)*K52</f>
        <v>#VALUE!</v>
      </c>
      <c r="V52" s="41">
        <f>IF(D52="S",VLOOKUP(E52,#REF!,6),0)</f>
        <v>0</v>
      </c>
      <c r="W52" s="41" t="e">
        <f>IF(D52="S",VLOOKUP(E52,#REF!,7),0)*K52</f>
        <v>#VALUE!</v>
      </c>
      <c r="X52" s="41" t="e">
        <f t="shared" si="27"/>
        <v>#VALUE!</v>
      </c>
      <c r="Y52" s="42" t="e">
        <f t="shared" si="33"/>
        <v>#VALUE!</v>
      </c>
      <c r="Z52" s="43" t="e">
        <f t="shared" si="34"/>
        <v>#VALUE!</v>
      </c>
    </row>
    <row r="53" spans="1:26" ht="12.75">
      <c r="A53" s="40">
        <v>97044</v>
      </c>
      <c r="B53" s="30" t="str">
        <f>VLOOKUP(A53,'Datos Personales'!$A$6:$L$65,2)</f>
        <v>ESPINO DAVALOS, MARCELA</v>
      </c>
      <c r="C53" s="30">
        <f>VLOOKUP(A53,'Datos Personales'!$A$6:$L$65,7)</f>
        <v>0</v>
      </c>
      <c r="D53" s="31" t="str">
        <f>VLOOKUP(A53,'Datos Personales'!$A$6:$L$65,10)</f>
        <v>CONTRATADO</v>
      </c>
      <c r="E53" s="31">
        <f>VLOOKUP(A53,'Datos Personales'!$A$6:$L$65,11)</f>
        <v>250</v>
      </c>
      <c r="F53" s="41" t="str">
        <f>VLOOKUP(A53,'Datos Personales'!$A$6:$L$65,9)</f>
        <v>OBRERO</v>
      </c>
      <c r="G53" s="41" t="e">
        <f t="shared" si="28"/>
        <v>#VALUE!</v>
      </c>
      <c r="H53" s="41" t="e">
        <f>VLOOKUP(A53,'Datos Personales'!$A$6:$L$65,5)*$H$9</f>
        <v>#VALUE!</v>
      </c>
      <c r="I53" s="41">
        <f t="shared" si="29"/>
        <v>0</v>
      </c>
      <c r="J53" s="41">
        <f t="shared" si="30"/>
        <v>0</v>
      </c>
      <c r="K53" s="42" t="e">
        <f t="shared" si="35"/>
        <v>#VALUE!</v>
      </c>
      <c r="L53" s="41" t="e">
        <f t="shared" si="36"/>
        <v>#VALUE!</v>
      </c>
      <c r="M53" s="41">
        <f t="shared" si="37"/>
        <v>0</v>
      </c>
      <c r="N53" s="41" t="e">
        <f t="shared" si="38"/>
        <v>#VALUE!</v>
      </c>
      <c r="O53" s="41" t="e">
        <f t="shared" si="39"/>
        <v>#VALUE!</v>
      </c>
      <c r="P53" s="41" t="e">
        <f t="shared" si="31"/>
        <v>#VALUE!</v>
      </c>
      <c r="Q53" s="41">
        <f t="shared" si="40"/>
        <v>0</v>
      </c>
      <c r="R53" s="41" t="e">
        <f t="shared" si="32"/>
        <v>#VALUE!</v>
      </c>
      <c r="S53" s="41" t="e">
        <f>IF(D53="S",VLOOKUP(E53,#REF!,3),0)*K53</f>
        <v>#VALUE!</v>
      </c>
      <c r="T53" s="41" t="e">
        <f>IF(D53="S",VLOOKUP(E53,#REF!,4),0)*K53</f>
        <v>#VALUE!</v>
      </c>
      <c r="U53" s="41" t="e">
        <f>IF(D53="S",VLOOKUP(E53,#REF!,5),0)*K53</f>
        <v>#VALUE!</v>
      </c>
      <c r="V53" s="41">
        <f>IF(D53="S",VLOOKUP(E53,#REF!,6),0)</f>
        <v>0</v>
      </c>
      <c r="W53" s="41" t="e">
        <f>IF(D53="S",VLOOKUP(E53,#REF!,7),0)*K53</f>
        <v>#VALUE!</v>
      </c>
      <c r="X53" s="41" t="e">
        <f t="shared" si="27"/>
        <v>#VALUE!</v>
      </c>
      <c r="Y53" s="42" t="e">
        <f t="shared" si="33"/>
        <v>#VALUE!</v>
      </c>
      <c r="Z53" s="43" t="e">
        <f t="shared" si="34"/>
        <v>#VALUE!</v>
      </c>
    </row>
    <row r="54" spans="1:26" ht="12.75">
      <c r="A54" s="40">
        <v>97045</v>
      </c>
      <c r="B54" s="30" t="str">
        <f>VLOOKUP(A54,'Datos Personales'!$A$6:$L$65,2)</f>
        <v>ROMERO CARDENAS, WENDY</v>
      </c>
      <c r="C54" s="30">
        <f>VLOOKUP(A54,'Datos Personales'!$A$6:$L$65,7)</f>
        <v>1</v>
      </c>
      <c r="D54" s="31" t="str">
        <f>VLOOKUP(A54,'Datos Personales'!$A$6:$L$65,10)</f>
        <v>CONTRATADO</v>
      </c>
      <c r="E54" s="31">
        <f>VLOOKUP(A54,'Datos Personales'!$A$6:$L$65,11)</f>
        <v>350</v>
      </c>
      <c r="F54" s="41" t="str">
        <f>VLOOKUP(A54,'Datos Personales'!$A$6:$L$65,9)</f>
        <v>EMPLEADO</v>
      </c>
      <c r="G54" s="41" t="e">
        <f t="shared" si="28"/>
        <v>#VALUE!</v>
      </c>
      <c r="H54" s="41" t="e">
        <f>VLOOKUP(A54,'Datos Personales'!$A$6:$L$65,5)*$H$9</f>
        <v>#VALUE!</v>
      </c>
      <c r="I54" s="41">
        <f t="shared" si="29"/>
        <v>0</v>
      </c>
      <c r="J54" s="41">
        <f t="shared" si="30"/>
        <v>0</v>
      </c>
      <c r="K54" s="42" t="e">
        <f t="shared" si="35"/>
        <v>#VALUE!</v>
      </c>
      <c r="L54" s="41" t="e">
        <f t="shared" si="36"/>
        <v>#VALUE!</v>
      </c>
      <c r="M54" s="41">
        <f t="shared" si="37"/>
        <v>0</v>
      </c>
      <c r="N54" s="41" t="e">
        <f t="shared" si="38"/>
        <v>#VALUE!</v>
      </c>
      <c r="O54" s="41" t="e">
        <f t="shared" si="39"/>
        <v>#VALUE!</v>
      </c>
      <c r="P54" s="41" t="e">
        <f t="shared" si="31"/>
        <v>#VALUE!</v>
      </c>
      <c r="Q54" s="41">
        <f t="shared" si="40"/>
        <v>0</v>
      </c>
      <c r="R54" s="41" t="e">
        <f t="shared" si="32"/>
        <v>#VALUE!</v>
      </c>
      <c r="S54" s="41" t="e">
        <f>IF(D54="S",VLOOKUP(E54,#REF!,3),0)*K54</f>
        <v>#VALUE!</v>
      </c>
      <c r="T54" s="41" t="e">
        <f>IF(D54="S",VLOOKUP(E54,#REF!,4),0)*K54</f>
        <v>#VALUE!</v>
      </c>
      <c r="U54" s="41" t="e">
        <f>IF(D54="S",VLOOKUP(E54,#REF!,5),0)*K54</f>
        <v>#VALUE!</v>
      </c>
      <c r="V54" s="41">
        <f>IF(D54="S",VLOOKUP(E54,#REF!,6),0)</f>
        <v>0</v>
      </c>
      <c r="W54" s="41" t="e">
        <f>IF(D54="S",VLOOKUP(E54,#REF!,7),0)*K54</f>
        <v>#VALUE!</v>
      </c>
      <c r="X54" s="41" t="e">
        <f t="shared" si="27"/>
        <v>#VALUE!</v>
      </c>
      <c r="Y54" s="42" t="e">
        <f t="shared" si="33"/>
        <v>#VALUE!</v>
      </c>
      <c r="Z54" s="43" t="e">
        <f t="shared" si="34"/>
        <v>#VALUE!</v>
      </c>
    </row>
    <row r="55" spans="1:26" ht="12.75">
      <c r="A55" s="40">
        <v>97046</v>
      </c>
      <c r="B55" s="30" t="str">
        <f>VLOOKUP(A55,'Datos Personales'!$A$6:$L$65,2)</f>
        <v>RODRIGUEZ VARGAS, ALVARO</v>
      </c>
      <c r="C55" s="30">
        <f>VLOOKUP(A55,'Datos Personales'!$A$6:$L$65,7)</f>
        <v>0</v>
      </c>
      <c r="D55" s="31" t="str">
        <f>VLOOKUP(A55,'Datos Personales'!$A$6:$L$65,10)</f>
        <v>CONTRATADO</v>
      </c>
      <c r="E55" s="31">
        <f>VLOOKUP(A55,'Datos Personales'!$A$6:$L$65,11)</f>
        <v>250</v>
      </c>
      <c r="F55" s="41" t="str">
        <f>VLOOKUP(A55,'Datos Personales'!$A$6:$L$65,9)</f>
        <v>OBRERO</v>
      </c>
      <c r="G55" s="41" t="e">
        <f t="shared" si="28"/>
        <v>#VALUE!</v>
      </c>
      <c r="H55" s="41" t="e">
        <f>VLOOKUP(A55,'Datos Personales'!$A$6:$L$65,5)*$H$9</f>
        <v>#VALUE!</v>
      </c>
      <c r="I55" s="41">
        <f t="shared" si="29"/>
        <v>0</v>
      </c>
      <c r="J55" s="41">
        <f t="shared" si="30"/>
        <v>0</v>
      </c>
      <c r="K55" s="42" t="e">
        <f t="shared" si="35"/>
        <v>#VALUE!</v>
      </c>
      <c r="L55" s="41" t="e">
        <f t="shared" si="36"/>
        <v>#VALUE!</v>
      </c>
      <c r="M55" s="41">
        <f t="shared" si="37"/>
        <v>0</v>
      </c>
      <c r="N55" s="41" t="e">
        <f t="shared" si="38"/>
        <v>#VALUE!</v>
      </c>
      <c r="O55" s="41" t="e">
        <f t="shared" si="39"/>
        <v>#VALUE!</v>
      </c>
      <c r="P55" s="41" t="e">
        <f t="shared" si="31"/>
        <v>#VALUE!</v>
      </c>
      <c r="Q55" s="41">
        <f t="shared" si="40"/>
        <v>0</v>
      </c>
      <c r="R55" s="41" t="e">
        <f t="shared" si="32"/>
        <v>#VALUE!</v>
      </c>
      <c r="S55" s="41" t="e">
        <f>IF(D55="S",VLOOKUP(E55,#REF!,3),0)*K55</f>
        <v>#VALUE!</v>
      </c>
      <c r="T55" s="41" t="e">
        <f>IF(D55="S",VLOOKUP(E55,#REF!,4),0)*K55</f>
        <v>#VALUE!</v>
      </c>
      <c r="U55" s="41" t="e">
        <f>IF(D55="S",VLOOKUP(E55,#REF!,5),0)*K55</f>
        <v>#VALUE!</v>
      </c>
      <c r="V55" s="41">
        <f>IF(D55="S",VLOOKUP(E55,#REF!,6),0)</f>
        <v>0</v>
      </c>
      <c r="W55" s="41" t="e">
        <f>IF(D55="S",VLOOKUP(E55,#REF!,7),0)*K55</f>
        <v>#VALUE!</v>
      </c>
      <c r="X55" s="41" t="e">
        <f t="shared" si="27"/>
        <v>#VALUE!</v>
      </c>
      <c r="Y55" s="42" t="e">
        <f t="shared" si="33"/>
        <v>#VALUE!</v>
      </c>
      <c r="Z55" s="43" t="e">
        <f t="shared" si="34"/>
        <v>#VALUE!</v>
      </c>
    </row>
    <row r="56" spans="1:26" ht="12.75">
      <c r="A56" s="40">
        <v>97047</v>
      </c>
      <c r="B56" s="30" t="str">
        <f>VLOOKUP(A56,'Datos Personales'!$A$6:$L$65,2)</f>
        <v>ROCCA DURAN, LUIS</v>
      </c>
      <c r="C56" s="30">
        <f>VLOOKUP(A56,'Datos Personales'!$A$6:$L$65,7)</f>
        <v>0</v>
      </c>
      <c r="D56" s="31" t="str">
        <f>VLOOKUP(A56,'Datos Personales'!$A$6:$L$65,10)</f>
        <v>ESTABLE</v>
      </c>
      <c r="E56" s="31">
        <f>VLOOKUP(A56,'Datos Personales'!$A$6:$L$65,11)</f>
        <v>350</v>
      </c>
      <c r="F56" s="41" t="str">
        <f>VLOOKUP(A56,'Datos Personales'!$A$6:$L$65,9)</f>
        <v>OPERADOR</v>
      </c>
      <c r="G56" s="41" t="e">
        <f t="shared" si="28"/>
        <v>#VALUE!</v>
      </c>
      <c r="H56" s="41" t="e">
        <f>VLOOKUP(A56,'Datos Personales'!$A$6:$L$65,5)*$H$9</f>
        <v>#VALUE!</v>
      </c>
      <c r="I56" s="41">
        <f t="shared" si="29"/>
        <v>0</v>
      </c>
      <c r="J56" s="41">
        <f t="shared" si="30"/>
        <v>0</v>
      </c>
      <c r="K56" s="42" t="e">
        <f t="shared" si="35"/>
        <v>#VALUE!</v>
      </c>
      <c r="L56" s="41" t="e">
        <f t="shared" si="36"/>
        <v>#VALUE!</v>
      </c>
      <c r="M56" s="41">
        <f t="shared" si="37"/>
        <v>0</v>
      </c>
      <c r="N56" s="41" t="e">
        <f t="shared" si="38"/>
        <v>#VALUE!</v>
      </c>
      <c r="O56" s="41" t="e">
        <f t="shared" si="39"/>
        <v>#VALUE!</v>
      </c>
      <c r="P56" s="41" t="e">
        <f t="shared" si="31"/>
        <v>#VALUE!</v>
      </c>
      <c r="Q56" s="41">
        <f t="shared" si="40"/>
        <v>0</v>
      </c>
      <c r="R56" s="41" t="e">
        <f t="shared" si="32"/>
        <v>#VALUE!</v>
      </c>
      <c r="S56" s="41" t="e">
        <f>IF(D56="S",VLOOKUP(E56,#REF!,3),0)*K56</f>
        <v>#VALUE!</v>
      </c>
      <c r="T56" s="41" t="e">
        <f>IF(D56="S",VLOOKUP(E56,#REF!,4),0)*K56</f>
        <v>#VALUE!</v>
      </c>
      <c r="U56" s="41" t="e">
        <f>IF(D56="S",VLOOKUP(E56,#REF!,5),0)*K56</f>
        <v>#VALUE!</v>
      </c>
      <c r="V56" s="41">
        <f>IF(D56="S",VLOOKUP(E56,#REF!,6),0)</f>
        <v>0</v>
      </c>
      <c r="W56" s="41" t="e">
        <f>IF(D56="S",VLOOKUP(E56,#REF!,7),0)*K56</f>
        <v>#VALUE!</v>
      </c>
      <c r="X56" s="41" t="e">
        <f t="shared" si="27"/>
        <v>#VALUE!</v>
      </c>
      <c r="Y56" s="42" t="e">
        <f t="shared" si="33"/>
        <v>#VALUE!</v>
      </c>
      <c r="Z56" s="43" t="e">
        <f t="shared" si="34"/>
        <v>#VALUE!</v>
      </c>
    </row>
    <row r="57" spans="1:26" ht="12.75">
      <c r="A57" s="40">
        <v>97048</v>
      </c>
      <c r="B57" s="30" t="str">
        <f>VLOOKUP(A57,'Datos Personales'!$A$6:$L$65,2)</f>
        <v>ZEVALLOS VARGAS, CECILIA</v>
      </c>
      <c r="C57" s="30">
        <f>VLOOKUP(A57,'Datos Personales'!$A$6:$L$65,7)</f>
        <v>2</v>
      </c>
      <c r="D57" s="31" t="str">
        <f>VLOOKUP(A57,'Datos Personales'!$A$6:$L$65,10)</f>
        <v>ESTABLE</v>
      </c>
      <c r="E57" s="31">
        <f>VLOOKUP(A57,'Datos Personales'!$A$6:$L$65,11)</f>
        <v>400</v>
      </c>
      <c r="F57" s="41" t="str">
        <f>VLOOKUP(A57,'Datos Personales'!$A$6:$L$65,9)</f>
        <v>EMPLEADO</v>
      </c>
      <c r="G57" s="41" t="e">
        <f t="shared" si="28"/>
        <v>#VALUE!</v>
      </c>
      <c r="H57" s="41" t="e">
        <f>VLOOKUP(A57,'Datos Personales'!$A$6:$L$65,5)*$H$9</f>
        <v>#VALUE!</v>
      </c>
      <c r="I57" s="41">
        <f t="shared" si="29"/>
        <v>0</v>
      </c>
      <c r="J57" s="41">
        <f t="shared" si="30"/>
        <v>0</v>
      </c>
      <c r="K57" s="42" t="e">
        <f t="shared" si="35"/>
        <v>#VALUE!</v>
      </c>
      <c r="L57" s="41" t="e">
        <f t="shared" si="36"/>
        <v>#VALUE!</v>
      </c>
      <c r="M57" s="41">
        <f t="shared" si="37"/>
        <v>0</v>
      </c>
      <c r="N57" s="41" t="e">
        <f t="shared" si="38"/>
        <v>#VALUE!</v>
      </c>
      <c r="O57" s="41" t="e">
        <f t="shared" si="39"/>
        <v>#VALUE!</v>
      </c>
      <c r="P57" s="41" t="e">
        <f t="shared" si="31"/>
        <v>#VALUE!</v>
      </c>
      <c r="Q57" s="41">
        <f t="shared" si="40"/>
        <v>0</v>
      </c>
      <c r="R57" s="41" t="e">
        <f t="shared" si="32"/>
        <v>#VALUE!</v>
      </c>
      <c r="S57" s="41" t="e">
        <f>IF(D57="S",VLOOKUP(E57,#REF!,3),0)*K57</f>
        <v>#VALUE!</v>
      </c>
      <c r="T57" s="41" t="e">
        <f>IF(D57="S",VLOOKUP(E57,#REF!,4),0)*K57</f>
        <v>#VALUE!</v>
      </c>
      <c r="U57" s="41" t="e">
        <f>IF(D57="S",VLOOKUP(E57,#REF!,5),0)*K57</f>
        <v>#VALUE!</v>
      </c>
      <c r="V57" s="41">
        <f>IF(D57="S",VLOOKUP(E57,#REF!,6),0)</f>
        <v>0</v>
      </c>
      <c r="W57" s="41" t="e">
        <f>IF(D57="S",VLOOKUP(E57,#REF!,7),0)*K57</f>
        <v>#VALUE!</v>
      </c>
      <c r="X57" s="41" t="e">
        <f t="shared" si="27"/>
        <v>#VALUE!</v>
      </c>
      <c r="Y57" s="42" t="e">
        <f t="shared" si="33"/>
        <v>#VALUE!</v>
      </c>
      <c r="Z57" s="43" t="e">
        <f t="shared" si="34"/>
        <v>#VALUE!</v>
      </c>
    </row>
    <row r="58" spans="1:26" ht="12.75">
      <c r="A58" s="40">
        <v>97049</v>
      </c>
      <c r="B58" s="30" t="str">
        <f>VLOOKUP(A58,'Datos Personales'!$A$6:$L$65,2)</f>
        <v>ALCIDES ORTIZ, JUAN</v>
      </c>
      <c r="C58" s="30">
        <f>VLOOKUP(A58,'Datos Personales'!$A$6:$L$65,7)</f>
        <v>0</v>
      </c>
      <c r="D58" s="31" t="str">
        <f>VLOOKUP(A58,'Datos Personales'!$A$6:$L$65,10)</f>
        <v>ESTABLE</v>
      </c>
      <c r="E58" s="31">
        <f>VLOOKUP(A58,'Datos Personales'!$A$6:$L$65,11)</f>
        <v>400</v>
      </c>
      <c r="F58" s="41" t="str">
        <f>VLOOKUP(A58,'Datos Personales'!$A$6:$L$65,9)</f>
        <v>EMPLEADO</v>
      </c>
      <c r="G58" s="41" t="e">
        <f t="shared" si="28"/>
        <v>#VALUE!</v>
      </c>
      <c r="H58" s="41" t="e">
        <f>VLOOKUP(A58,'Datos Personales'!$A$6:$L$65,5)*$H$9</f>
        <v>#VALUE!</v>
      </c>
      <c r="I58" s="41">
        <f t="shared" si="29"/>
        <v>0</v>
      </c>
      <c r="J58" s="41">
        <f t="shared" si="30"/>
        <v>0</v>
      </c>
      <c r="K58" s="42" t="e">
        <f t="shared" si="35"/>
        <v>#VALUE!</v>
      </c>
      <c r="L58" s="41" t="e">
        <f t="shared" si="36"/>
        <v>#VALUE!</v>
      </c>
      <c r="M58" s="41">
        <f t="shared" si="37"/>
        <v>0</v>
      </c>
      <c r="N58" s="41" t="e">
        <f t="shared" si="38"/>
        <v>#VALUE!</v>
      </c>
      <c r="O58" s="41" t="e">
        <f t="shared" si="39"/>
        <v>#VALUE!</v>
      </c>
      <c r="P58" s="41" t="e">
        <f t="shared" si="31"/>
        <v>#VALUE!</v>
      </c>
      <c r="Q58" s="41">
        <f t="shared" si="40"/>
        <v>0</v>
      </c>
      <c r="R58" s="41" t="e">
        <f t="shared" si="32"/>
        <v>#VALUE!</v>
      </c>
      <c r="S58" s="41" t="e">
        <f>IF(D58="S",VLOOKUP(E58,#REF!,3),0)*K58</f>
        <v>#VALUE!</v>
      </c>
      <c r="T58" s="41" t="e">
        <f>IF(D58="S",VLOOKUP(E58,#REF!,4),0)*K58</f>
        <v>#VALUE!</v>
      </c>
      <c r="U58" s="41" t="e">
        <f>IF(D58="S",VLOOKUP(E58,#REF!,5),0)*K58</f>
        <v>#VALUE!</v>
      </c>
      <c r="V58" s="41">
        <f>IF(D58="S",VLOOKUP(E58,#REF!,6),0)</f>
        <v>0</v>
      </c>
      <c r="W58" s="41" t="e">
        <f>IF(D58="S",VLOOKUP(E58,#REF!,7),0)*K58</f>
        <v>#VALUE!</v>
      </c>
      <c r="X58" s="41" t="e">
        <f t="shared" si="27"/>
        <v>#VALUE!</v>
      </c>
      <c r="Y58" s="42" t="e">
        <f t="shared" si="33"/>
        <v>#VALUE!</v>
      </c>
      <c r="Z58" s="43" t="e">
        <f t="shared" si="34"/>
        <v>#VALUE!</v>
      </c>
    </row>
    <row r="59" spans="1:26" ht="13.5" thickBot="1">
      <c r="A59" s="19">
        <v>97050</v>
      </c>
      <c r="B59" s="36" t="str">
        <f>VLOOKUP(A59,'Datos Personales'!$A$6:$L$65,2)</f>
        <v>BENITES PAREDES, ANGELICA</v>
      </c>
      <c r="C59" s="36">
        <f>VLOOKUP(A59,'Datos Personales'!$A$6:$L$65,7)</f>
        <v>0</v>
      </c>
      <c r="D59" s="37" t="str">
        <f>VLOOKUP(A59,'Datos Personales'!$A$6:$L$65,10)</f>
        <v>CONTRATADO</v>
      </c>
      <c r="E59" s="37">
        <f>VLOOKUP(A59,'Datos Personales'!$A$6:$L$65,11)</f>
        <v>500</v>
      </c>
      <c r="F59" s="38" t="str">
        <f>VLOOKUP(A59,'Datos Personales'!$A$6:$L$65,9)</f>
        <v>OPERADOR</v>
      </c>
      <c r="G59" s="38" t="e">
        <f>F59*$G$9</f>
        <v>#VALUE!</v>
      </c>
      <c r="H59" s="38" t="e">
        <f>VLOOKUP(A59,'Datos Personales'!$A$6:$L$65,5)*$H$9</f>
        <v>#VALUE!</v>
      </c>
      <c r="I59" s="38">
        <f>IF(D59="S",F59*$I$9,0)</f>
        <v>0</v>
      </c>
      <c r="J59" s="38">
        <f>IF(D59="S",F59*$J$9,0)</f>
        <v>0</v>
      </c>
      <c r="K59" s="39" t="e">
        <f t="shared" si="35"/>
        <v>#VALUE!</v>
      </c>
      <c r="L59" s="38" t="e">
        <f t="shared" si="36"/>
        <v>#VALUE!</v>
      </c>
      <c r="M59" s="38">
        <f t="shared" si="37"/>
        <v>0</v>
      </c>
      <c r="N59" s="38" t="e">
        <f t="shared" si="38"/>
        <v>#VALUE!</v>
      </c>
      <c r="O59" s="38" t="e">
        <f t="shared" si="39"/>
        <v>#VALUE!</v>
      </c>
      <c r="P59" s="38" t="e">
        <f>K59*$P$9</f>
        <v>#VALUE!</v>
      </c>
      <c r="Q59" s="38">
        <f t="shared" si="40"/>
        <v>0</v>
      </c>
      <c r="R59" s="38" t="e">
        <f>K59*$R$9</f>
        <v>#VALUE!</v>
      </c>
      <c r="S59" s="38" t="e">
        <f>IF(D59="S",VLOOKUP(E59,#REF!,3),0)*K59</f>
        <v>#VALUE!</v>
      </c>
      <c r="T59" s="38" t="e">
        <f>IF(D59="S",VLOOKUP(E59,#REF!,4),0)*K59</f>
        <v>#VALUE!</v>
      </c>
      <c r="U59" s="38" t="e">
        <f>IF(D59="S",VLOOKUP(E59,#REF!,5),0)*K59</f>
        <v>#VALUE!</v>
      </c>
      <c r="V59" s="38">
        <f>IF(D59="S",VLOOKUP(E59,#REF!,6),0)</f>
        <v>0</v>
      </c>
      <c r="W59" s="38" t="e">
        <f>IF(D59="S",VLOOKUP(E59,#REF!,7),0)*K59</f>
        <v>#VALUE!</v>
      </c>
      <c r="X59" s="38" t="e">
        <f t="shared" si="27"/>
        <v>#VALUE!</v>
      </c>
      <c r="Y59" s="39" t="e">
        <f>SUM(P59:X59)</f>
        <v>#VALUE!</v>
      </c>
      <c r="Z59" s="22" t="e">
        <f>K59-Y59</f>
        <v>#VALUE!</v>
      </c>
    </row>
    <row r="60" spans="1:26" ht="6" customHeight="1">
      <c r="A60" s="9"/>
      <c r="B60" s="10"/>
      <c r="C60" s="10"/>
      <c r="D60" s="10"/>
      <c r="E60" s="10"/>
      <c r="F60" s="11"/>
      <c r="G60" s="12"/>
      <c r="H60" s="9"/>
      <c r="I60" s="9"/>
      <c r="J60" s="9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2.75">
      <c r="A61" s="44" t="s">
        <v>107</v>
      </c>
      <c r="B61" s="45" t="s">
        <v>108</v>
      </c>
      <c r="C61" s="45" t="s">
        <v>109</v>
      </c>
      <c r="D61" s="45" t="s">
        <v>110</v>
      </c>
      <c r="E61" s="45" t="s">
        <v>111</v>
      </c>
      <c r="F61" s="45" t="s">
        <v>112</v>
      </c>
      <c r="G61" s="45" t="s">
        <v>113</v>
      </c>
      <c r="H61" s="45" t="s">
        <v>114</v>
      </c>
      <c r="I61" s="45" t="s">
        <v>115</v>
      </c>
      <c r="J61" s="45" t="s">
        <v>116</v>
      </c>
      <c r="K61" s="45" t="s">
        <v>117</v>
      </c>
      <c r="L61" s="45" t="s">
        <v>161</v>
      </c>
      <c r="M61" s="45" t="s">
        <v>162</v>
      </c>
      <c r="N61" s="45" t="s">
        <v>163</v>
      </c>
      <c r="O61" s="45" t="s">
        <v>164</v>
      </c>
      <c r="P61" s="45" t="s">
        <v>165</v>
      </c>
      <c r="Q61" s="45" t="s">
        <v>166</v>
      </c>
      <c r="R61" s="45" t="s">
        <v>167</v>
      </c>
      <c r="S61" s="45" t="s">
        <v>168</v>
      </c>
      <c r="T61" s="45" t="s">
        <v>169</v>
      </c>
      <c r="U61" s="45" t="s">
        <v>170</v>
      </c>
      <c r="V61" s="45" t="s">
        <v>171</v>
      </c>
      <c r="W61" s="45" t="s">
        <v>172</v>
      </c>
      <c r="X61" s="45" t="s">
        <v>173</v>
      </c>
      <c r="Y61" s="45" t="s">
        <v>174</v>
      </c>
      <c r="Z61" s="46" t="s">
        <v>175</v>
      </c>
    </row>
    <row r="62" ht="12.75">
      <c r="A62" s="7" t="s">
        <v>118</v>
      </c>
    </row>
    <row r="63" ht="12.75">
      <c r="A63" s="3" t="s">
        <v>176</v>
      </c>
    </row>
  </sheetData>
  <sheetProtection/>
  <printOptions headings="1" horizontalCentered="1"/>
  <pageMargins left="0.75" right="0.75" top="0.3937007874015748" bottom="0.3937007874015748" header="0.5118110236220472" footer="0.5118110236220472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PLANILLA</dc:title>
  <dc:subject>Examen</dc:subject>
  <dc:creator>Jean Von Pichilingue</dc:creator>
  <cp:keywords/>
  <dc:description/>
  <cp:lastModifiedBy>PAREDES OBREGON</cp:lastModifiedBy>
  <cp:lastPrinted>2001-06-20T17:20:25Z</cp:lastPrinted>
  <dcterms:created xsi:type="dcterms:W3CDTF">1996-02-22T00:39:09Z</dcterms:created>
  <dcterms:modified xsi:type="dcterms:W3CDTF">2011-09-16T22:37:48Z</dcterms:modified>
  <cp:category/>
  <cp:version/>
  <cp:contentType/>
  <cp:contentStatus/>
</cp:coreProperties>
</file>